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00" windowHeight="675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запослених'!$A$1:$CI$57</definedName>
    <definedName name="_xlnm.Print_Area" localSheetId="1">'Т2 - 411 и 412'!$A$1:$R$56</definedName>
    <definedName name="_xlnm.Print_Area" localSheetId="3">'Т4 - 416'!$A$1:$L$27</definedName>
    <definedName name="_xlnm.Print_Area" localSheetId="4">'Т5 - звања и занимања'!$A$1:$AB$47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2" i="1" l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11" i="1"/>
  <c r="S31" i="1" l="1"/>
  <c r="U31" i="1" s="1"/>
  <c r="Z31" i="1" s="1"/>
  <c r="AA31" i="1" s="1"/>
  <c r="AB31" i="1" s="1"/>
  <c r="S40" i="1" l="1"/>
  <c r="U40" i="1" s="1"/>
  <c r="Z40" i="1" s="1"/>
  <c r="AA40" i="1" s="1"/>
  <c r="AB40" i="1" s="1"/>
  <c r="S37" i="1"/>
  <c r="U37" i="1" s="1"/>
  <c r="Z37" i="1" s="1"/>
  <c r="S36" i="1"/>
  <c r="U36" i="1" s="1"/>
  <c r="Z36" i="1" s="1"/>
  <c r="AA36" i="1" s="1"/>
  <c r="AB36" i="1" s="1"/>
  <c r="S33" i="1"/>
  <c r="U33" i="1" s="1"/>
  <c r="Z33" i="1" s="1"/>
  <c r="S32" i="1"/>
  <c r="U32" i="1" s="1"/>
  <c r="Z32" i="1" s="1"/>
  <c r="S29" i="1"/>
  <c r="U29" i="1" s="1"/>
  <c r="Z29" i="1" s="1"/>
  <c r="S28" i="1"/>
  <c r="U28" i="1" s="1"/>
  <c r="Z28" i="1" s="1"/>
  <c r="S27" i="1"/>
  <c r="U27" i="1" s="1"/>
  <c r="Z27" i="1" s="1"/>
  <c r="S12" i="1"/>
  <c r="U12" i="1" s="1"/>
  <c r="Z12" i="1" s="1"/>
  <c r="AA12" i="1" s="1"/>
  <c r="AB12" i="1" s="1"/>
  <c r="S13" i="1"/>
  <c r="U13" i="1" s="1"/>
  <c r="Z13" i="1" s="1"/>
  <c r="AA13" i="1" s="1"/>
  <c r="AB13" i="1" s="1"/>
  <c r="S15" i="1"/>
  <c r="U15" i="1" s="1"/>
  <c r="Z15" i="1" s="1"/>
  <c r="AA15" i="1" s="1"/>
  <c r="AB15" i="1" s="1"/>
  <c r="AA27" i="1" l="1"/>
  <c r="AB27" i="1" s="1"/>
  <c r="AA29" i="1"/>
  <c r="AB29" i="1" s="1"/>
  <c r="AA33" i="1"/>
  <c r="AB33" i="1" s="1"/>
  <c r="AA32" i="1"/>
  <c r="AB32" i="1" s="1"/>
  <c r="AA37" i="1"/>
  <c r="AB37" i="1" s="1"/>
  <c r="AA28" i="1"/>
  <c r="AB28" i="1" s="1"/>
  <c r="S11" i="1"/>
  <c r="U11" i="1" s="1"/>
  <c r="Z11" i="1" s="1"/>
  <c r="AA11" i="1" l="1"/>
  <c r="AB11" i="1" s="1"/>
  <c r="S14" i="1"/>
  <c r="I9" i="8"/>
  <c r="L8" i="16"/>
  <c r="U14" i="1" l="1"/>
  <c r="Z14" i="1" s="1"/>
  <c r="Y25" i="1"/>
  <c r="X25" i="1"/>
  <c r="X10" i="1"/>
  <c r="Y10" i="1"/>
  <c r="V25" i="1"/>
  <c r="W25" i="1" s="1"/>
  <c r="V10" i="1"/>
  <c r="V43" i="1" l="1"/>
  <c r="Z46" i="1" s="1"/>
  <c r="AA14" i="1"/>
  <c r="AB14" i="1" s="1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C2" i="16" l="1"/>
  <c r="I40" i="16" l="1"/>
  <c r="L40" i="16" s="1"/>
  <c r="I15" i="16"/>
  <c r="L15" i="16" s="1"/>
  <c r="L51" i="16"/>
  <c r="L52" i="16"/>
  <c r="L53" i="16"/>
  <c r="I50" i="16" l="1"/>
  <c r="L50" i="16" s="1"/>
  <c r="K15" i="16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43" i="1" l="1"/>
  <c r="S30" i="1"/>
  <c r="S34" i="1"/>
  <c r="S35" i="1"/>
  <c r="S38" i="1"/>
  <c r="S39" i="1"/>
  <c r="S41" i="1"/>
  <c r="S42" i="1"/>
  <c r="S26" i="1"/>
  <c r="S16" i="1"/>
  <c r="S17" i="1"/>
  <c r="S18" i="1"/>
  <c r="S19" i="1"/>
  <c r="S20" i="1"/>
  <c r="S21" i="1"/>
  <c r="S22" i="1"/>
  <c r="S23" i="1"/>
  <c r="S24" i="1"/>
  <c r="G11" i="17" l="1"/>
  <c r="H11" i="17"/>
  <c r="H25" i="17" s="1"/>
  <c r="I11" i="17"/>
  <c r="I25" i="17" s="1"/>
  <c r="J11" i="17"/>
  <c r="J25" i="17" s="1"/>
  <c r="G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F45" i="7" s="1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F35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F26" i="7" s="1"/>
  <c r="G27" i="7"/>
  <c r="H27" i="7" s="1"/>
  <c r="S25" i="7"/>
  <c r="R25" i="7"/>
  <c r="S24" i="7"/>
  <c r="T24" i="7" s="1"/>
  <c r="P25" i="7"/>
  <c r="O25" i="7"/>
  <c r="O23" i="7" s="1"/>
  <c r="P24" i="7"/>
  <c r="M25" i="7"/>
  <c r="M23" i="7" s="1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M15" i="7"/>
  <c r="L15" i="7"/>
  <c r="L13" i="7" s="1"/>
  <c r="M14" i="7"/>
  <c r="G15" i="7"/>
  <c r="F15" i="7"/>
  <c r="F13" i="7" s="1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C38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C26" i="7" s="1"/>
  <c r="D27" i="7"/>
  <c r="D26" i="7" s="1"/>
  <c r="D25" i="7"/>
  <c r="C25" i="7"/>
  <c r="D24" i="7"/>
  <c r="E24" i="7" s="1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Q46" i="7"/>
  <c r="R42" i="7"/>
  <c r="L42" i="7"/>
  <c r="P38" i="7"/>
  <c r="O35" i="7"/>
  <c r="Q33" i="7"/>
  <c r="R32" i="7"/>
  <c r="O32" i="7"/>
  <c r="F32" i="7"/>
  <c r="Q30" i="7"/>
  <c r="Q27" i="7"/>
  <c r="Q24" i="7"/>
  <c r="Q21" i="7"/>
  <c r="E21" i="7"/>
  <c r="R17" i="7"/>
  <c r="O17" i="7"/>
  <c r="Q14" i="7"/>
  <c r="R13" i="7"/>
  <c r="E31" i="7" l="1"/>
  <c r="S55" i="7"/>
  <c r="T55" i="7" s="1"/>
  <c r="H19" i="7"/>
  <c r="H31" i="7"/>
  <c r="H34" i="7"/>
  <c r="H37" i="7"/>
  <c r="H44" i="7"/>
  <c r="H47" i="7"/>
  <c r="H45" i="7" s="1"/>
  <c r="H50" i="7"/>
  <c r="D23" i="7"/>
  <c r="D16" i="7" s="1"/>
  <c r="T15" i="7"/>
  <c r="T19" i="7"/>
  <c r="T17" i="7" s="1"/>
  <c r="S29" i="7"/>
  <c r="S38" i="7"/>
  <c r="S42" i="7"/>
  <c r="S45" i="7"/>
  <c r="N47" i="7"/>
  <c r="P45" i="7"/>
  <c r="E40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N13" i="7" s="1"/>
  <c r="M17" i="7"/>
  <c r="N18" i="7"/>
  <c r="M20" i="7"/>
  <c r="N21" i="7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C16" i="7"/>
  <c r="E15" i="7"/>
  <c r="H38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T44" i="7"/>
  <c r="BS44" i="7"/>
  <c r="BP44" i="7"/>
  <c r="CG43" i="7"/>
  <c r="CE43" i="7"/>
  <c r="CE42" i="7" s="1"/>
  <c r="CB43" i="7"/>
  <c r="CB42" i="7" s="1"/>
  <c r="BY43" i="7"/>
  <c r="BY42" i="7" s="1"/>
  <c r="BU43" i="7"/>
  <c r="BV43" i="7" s="1"/>
  <c r="G42" i="16" s="1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BP42" i="7" l="1"/>
  <c r="BS45" i="7"/>
  <c r="S41" i="7"/>
  <c r="BJ9" i="7"/>
  <c r="D41" i="7"/>
  <c r="AO17" i="7"/>
  <c r="AO20" i="7"/>
  <c r="AO26" i="7"/>
  <c r="AO32" i="7"/>
  <c r="AO45" i="7"/>
  <c r="AO51" i="7"/>
  <c r="CH22" i="7"/>
  <c r="Q21" i="16" s="1"/>
  <c r="BP23" i="7"/>
  <c r="BV34" i="7"/>
  <c r="G33" i="16" s="1"/>
  <c r="AX45" i="7"/>
  <c r="O41" i="7"/>
  <c r="N20" i="7"/>
  <c r="BS23" i="7"/>
  <c r="BG48" i="7"/>
  <c r="AZ51" i="7"/>
  <c r="AU23" i="7"/>
  <c r="AU32" i="7"/>
  <c r="BG32" i="7"/>
  <c r="G16" i="7"/>
  <c r="BQ16" i="7"/>
  <c r="BP17" i="7"/>
  <c r="BS20" i="7"/>
  <c r="CE20" i="7"/>
  <c r="CB38" i="7"/>
  <c r="BU38" i="7"/>
  <c r="BU42" i="7"/>
  <c r="CH44" i="7"/>
  <c r="Q43" i="16" s="1"/>
  <c r="BG38" i="7"/>
  <c r="E32" i="7"/>
  <c r="N26" i="7"/>
  <c r="E57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BW41" i="7"/>
  <c r="AU26" i="7"/>
  <c r="AX23" i="7"/>
  <c r="AX16" i="7" s="1"/>
  <c r="AX48" i="7"/>
  <c r="BI41" i="7"/>
  <c r="G41" i="7"/>
  <c r="AM16" i="7"/>
  <c r="AO29" i="7"/>
  <c r="CG57" i="7"/>
  <c r="BN16" i="7"/>
  <c r="BR16" i="7"/>
  <c r="BR54" i="7" s="1"/>
  <c r="BY29" i="7"/>
  <c r="BP32" i="7"/>
  <c r="BR41" i="7"/>
  <c r="V18" i="7"/>
  <c r="W18" i="7" s="1"/>
  <c r="U19" i="7"/>
  <c r="AX20" i="7"/>
  <c r="U25" i="7"/>
  <c r="U23" i="7" s="1"/>
  <c r="V27" i="7"/>
  <c r="W27" i="7" s="1"/>
  <c r="BL32" i="7"/>
  <c r="U34" i="7"/>
  <c r="U32" i="7" s="1"/>
  <c r="V40" i="7"/>
  <c r="BD42" i="7"/>
  <c r="V44" i="7"/>
  <c r="AW41" i="7"/>
  <c r="AU45" i="7"/>
  <c r="E35" i="7"/>
  <c r="Q13" i="7"/>
  <c r="P41" i="7"/>
  <c r="D54" i="7"/>
  <c r="BG26" i="7"/>
  <c r="AO42" i="7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BY51" i="7"/>
  <c r="CE51" i="7"/>
  <c r="V10" i="7"/>
  <c r="W10" i="7" s="1"/>
  <c r="V12" i="7"/>
  <c r="V14" i="7"/>
  <c r="W14" i="7" s="1"/>
  <c r="U15" i="7"/>
  <c r="U13" i="7" s="1"/>
  <c r="V24" i="7"/>
  <c r="W24" i="7" s="1"/>
  <c r="V36" i="7"/>
  <c r="W36" i="7" s="1"/>
  <c r="V47" i="7"/>
  <c r="U50" i="7"/>
  <c r="U48" i="7" s="1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T16" i="7"/>
  <c r="N16" i="7"/>
  <c r="M41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V19" i="7"/>
  <c r="U22" i="7"/>
  <c r="W22" i="7" s="1"/>
  <c r="V25" i="7"/>
  <c r="U28" i="7"/>
  <c r="U26" i="7" s="1"/>
  <c r="V31" i="7"/>
  <c r="V33" i="7"/>
  <c r="V34" i="7"/>
  <c r="V37" i="7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17" i="7"/>
  <c r="BP26" i="7"/>
  <c r="BS29" i="7"/>
  <c r="BV38" i="7"/>
  <c r="BQ41" i="7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P54" i="7" l="1"/>
  <c r="AF14" i="7"/>
  <c r="C13" i="16" s="1"/>
  <c r="W50" i="7"/>
  <c r="V45" i="7"/>
  <c r="AV54" i="7"/>
  <c r="AZ41" i="7"/>
  <c r="CH35" i="7"/>
  <c r="BB54" i="7"/>
  <c r="W31" i="7"/>
  <c r="W29" i="7" s="1"/>
  <c r="CB41" i="7"/>
  <c r="AO41" i="7"/>
  <c r="U20" i="7"/>
  <c r="BU16" i="7"/>
  <c r="AM54" i="7"/>
  <c r="BQ54" i="7"/>
  <c r="BV26" i="7"/>
  <c r="V35" i="7"/>
  <c r="W28" i="7"/>
  <c r="W26" i="7" s="1"/>
  <c r="CB16" i="7"/>
  <c r="BP41" i="7"/>
  <c r="V26" i="7"/>
  <c r="G54" i="7"/>
  <c r="BO54" i="7"/>
  <c r="AO16" i="7"/>
  <c r="AF27" i="7"/>
  <c r="C26" i="16" s="1"/>
  <c r="AD42" i="7"/>
  <c r="AE51" i="7"/>
  <c r="AI48" i="7"/>
  <c r="V23" i="7"/>
  <c r="BG16" i="7"/>
  <c r="BG54" i="7" s="1"/>
  <c r="V42" i="7"/>
  <c r="M54" i="7"/>
  <c r="CF41" i="7"/>
  <c r="CF54" i="7" s="1"/>
  <c r="BW54" i="7"/>
  <c r="AF39" i="7"/>
  <c r="C38" i="16" s="1"/>
  <c r="AE38" i="7"/>
  <c r="W13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F35" i="7" s="1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J17" i="7" s="1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48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I48" i="7" s="1"/>
  <c r="J24" i="7"/>
  <c r="K24" i="7" s="1"/>
  <c r="K23" i="7" s="1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K22" i="7"/>
  <c r="V20" i="7"/>
  <c r="U57" i="7"/>
  <c r="N54" i="7"/>
  <c r="K39" i="7"/>
  <c r="J38" i="7"/>
  <c r="W15" i="7"/>
  <c r="CH29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K50" i="7"/>
  <c r="K43" i="7"/>
  <c r="K42" i="7" s="1"/>
  <c r="J42" i="7"/>
  <c r="I29" i="7"/>
  <c r="K31" i="7"/>
  <c r="K29" i="7" s="1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K18" i="7"/>
  <c r="V57" i="7"/>
  <c r="BL41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BU54" i="7" l="1"/>
  <c r="W35" i="7"/>
  <c r="K34" i="7"/>
  <c r="K32" i="7" s="1"/>
  <c r="K20" i="7"/>
  <c r="BV16" i="7"/>
  <c r="CG54" i="7"/>
  <c r="J55" i="7"/>
  <c r="K55" i="7" s="1"/>
  <c r="AE41" i="7"/>
  <c r="AI41" i="7"/>
  <c r="BJ54" i="7"/>
  <c r="J23" i="7"/>
  <c r="V16" i="7"/>
  <c r="V54" i="7" s="1"/>
  <c r="AA54" i="7"/>
  <c r="BL54" i="7"/>
  <c r="J56" i="7"/>
  <c r="K56" i="7" s="1"/>
  <c r="I41" i="7"/>
  <c r="W42" i="7"/>
  <c r="W41" i="7" s="1"/>
  <c r="BA41" i="7"/>
  <c r="U54" i="7"/>
  <c r="BA16" i="7"/>
  <c r="BA54" i="7" s="1"/>
  <c r="K47" i="7"/>
  <c r="K45" i="7" s="1"/>
  <c r="K19" i="7"/>
  <c r="K17" i="7" s="1"/>
  <c r="W16" i="7"/>
  <c r="AU54" i="7"/>
  <c r="O15" i="16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BM16" i="7"/>
  <c r="BM54" i="7" s="1"/>
  <c r="AL41" i="7"/>
  <c r="AC16" i="7"/>
  <c r="AB54" i="7"/>
  <c r="AE16" i="7"/>
  <c r="AL16" i="7"/>
  <c r="AL54" i="7" s="1"/>
  <c r="AP54" i="7"/>
  <c r="AR57" i="7"/>
  <c r="M53" i="16" s="1"/>
  <c r="AF23" i="7"/>
  <c r="AR9" i="7"/>
  <c r="AC41" i="7"/>
  <c r="AI16" i="7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AR41" i="7" l="1"/>
  <c r="I54" i="7"/>
  <c r="AR16" i="7"/>
  <c r="AR54" i="7" s="1"/>
  <c r="AI54" i="7"/>
  <c r="AE54" i="7"/>
  <c r="AF41" i="7"/>
  <c r="J16" i="7"/>
  <c r="J54" i="7"/>
  <c r="AF16" i="7"/>
  <c r="M15" i="16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 l="1"/>
  <c r="AF54" i="7"/>
  <c r="M50" i="16"/>
  <c r="P43" i="1" l="1"/>
  <c r="N43" i="1"/>
  <c r="L43" i="1"/>
  <c r="J43" i="1"/>
  <c r="H43" i="1"/>
  <c r="F43" i="1"/>
  <c r="D25" i="1"/>
  <c r="C25" i="1"/>
  <c r="D10" i="1"/>
  <c r="C10" i="1"/>
  <c r="C43" i="1" l="1"/>
  <c r="D43" i="1"/>
  <c r="X43" i="1"/>
  <c r="T46" i="1" s="1"/>
  <c r="Y43" i="1"/>
  <c r="U46" i="1" s="1"/>
  <c r="U16" i="1"/>
  <c r="Z16" i="1" s="1"/>
  <c r="AA16" i="1" s="1"/>
  <c r="AB16" i="1" l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6" i="1"/>
  <c r="Z26" i="1" s="1"/>
  <c r="S25" i="1"/>
  <c r="U25" i="1" s="1"/>
  <c r="U38" i="1"/>
  <c r="Z38" i="1" s="1"/>
  <c r="AA38" i="1" s="1"/>
  <c r="U42" i="1"/>
  <c r="Z42" i="1" s="1"/>
  <c r="AA42" i="1" s="1"/>
  <c r="U30" i="1"/>
  <c r="Z30" i="1" s="1"/>
  <c r="AA30" i="1" s="1"/>
  <c r="U39" i="1"/>
  <c r="Z39" i="1" s="1"/>
  <c r="AA39" i="1" s="1"/>
  <c r="U34" i="1"/>
  <c r="Z34" i="1" s="1"/>
  <c r="AA34" i="1" s="1"/>
  <c r="U41" i="1"/>
  <c r="Z41" i="1" s="1"/>
  <c r="AA41" i="1" s="1"/>
  <c r="U35" i="1"/>
  <c r="Z35" i="1" s="1"/>
  <c r="AA35" i="1" s="1"/>
  <c r="Z42" i="7"/>
  <c r="Z25" i="1" l="1"/>
  <c r="AA26" i="1"/>
  <c r="AA25" i="1" s="1"/>
  <c r="AB41" i="1"/>
  <c r="AB34" i="1"/>
  <c r="AB35" i="1"/>
  <c r="AB30" i="1"/>
  <c r="AB42" i="1"/>
  <c r="AB38" i="1"/>
  <c r="AB39" i="1"/>
  <c r="U24" i="1"/>
  <c r="Z24" i="1" s="1"/>
  <c r="AA24" i="1" s="1"/>
  <c r="U20" i="1"/>
  <c r="Z20" i="1" s="1"/>
  <c r="AA20" i="1" s="1"/>
  <c r="U23" i="1"/>
  <c r="Z23" i="1" s="1"/>
  <c r="AA23" i="1" s="1"/>
  <c r="U19" i="1"/>
  <c r="Z19" i="1" s="1"/>
  <c r="AA19" i="1" s="1"/>
  <c r="U22" i="1"/>
  <c r="Z22" i="1" s="1"/>
  <c r="AA22" i="1" s="1"/>
  <c r="U18" i="1"/>
  <c r="Z18" i="1" s="1"/>
  <c r="AA18" i="1" s="1"/>
  <c r="U21" i="1"/>
  <c r="Z21" i="1" s="1"/>
  <c r="U17" i="1"/>
  <c r="Z17" i="1" s="1"/>
  <c r="AA17" i="1" s="1"/>
  <c r="S10" i="1"/>
  <c r="S43" i="1" s="1"/>
  <c r="AB26" i="1" l="1"/>
  <c r="AB25" i="1" s="1"/>
  <c r="AA21" i="1"/>
  <c r="AA10" i="1" s="1"/>
  <c r="AA43" i="1" s="1"/>
  <c r="Y46" i="1" s="1"/>
  <c r="AA46" i="1" s="1"/>
  <c r="Z10" i="1"/>
  <c r="Z43" i="1" s="1"/>
  <c r="V46" i="1" s="1"/>
  <c r="AB17" i="1"/>
  <c r="AB18" i="1"/>
  <c r="AB22" i="1"/>
  <c r="AB19" i="1"/>
  <c r="AB23" i="1"/>
  <c r="AB20" i="1"/>
  <c r="AB24" i="1"/>
  <c r="AB21" i="1" l="1"/>
  <c r="AB10" i="1" s="1"/>
  <c r="AB43" i="1" s="1"/>
  <c r="H16" i="8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<sst xmlns="http://schemas.openxmlformats.org/spreadsheetml/2006/main" count="535" uniqueCount="145">
  <si>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</si>
  <si>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</si>
  <si>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</si>
  <si>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</si>
  <si>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</si>
  <si>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</si>
  <si>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</si>
  <si>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</si>
  <si>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</si>
  <si>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</si>
  <si>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</si>
  <si>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</si>
  <si>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</si>
  <si>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</si>
  <si>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</si>
  <si>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</si>
  <si>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</si>
  <si>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</si>
  <si>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</si>
  <si>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</si>
  <si>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</si>
  <si>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</si>
  <si>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</si>
  <si>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</si>
  <si>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</si>
  <si>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</si>
  <si>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</si>
  <si>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</si>
  <si>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</si>
  <si>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</si>
  <si>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</si>
  <si>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</si>
  <si>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</si>
  <si>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</si>
  <si>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</si>
  <si>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</si>
  <si>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</si>
  <si>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</si>
  <si>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</si>
  <si>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</si>
  <si>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</si>
  <si>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</si>
  <si>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</si>
  <si>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</si>
  <si>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</si>
  <si>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</si>
  <si>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</si>
  <si>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</si>
  <si>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</si>
  <si>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</si>
  <si>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</si>
  <si>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</si>
  <si>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</si>
  <si>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</si>
  <si>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</si>
  <si>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</si>
  <si>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</si>
  <si>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</si>
  <si>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</si>
  <si>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</si>
  <si>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</si>
  <si>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</si>
  <si>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</si>
  <si>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</si>
  <si>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</si>
  <si>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</si>
  <si>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</si>
  <si>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</si>
  <si>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</si>
  <si>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</si>
  <si>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</si>
  <si>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</si>
  <si>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</si>
  <si>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</si>
  <si>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</si>
  <si>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</si>
  <si>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</si>
  <si>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</si>
  <si>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</si>
  <si>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</si>
  <si>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</si>
  <si>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</si>
  <si>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</si>
  <si>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</si>
  <si>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</si>
  <si>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</si>
  <si>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</si>
  <si>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</si>
  <si>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</si>
  <si>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</si>
  <si>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</si>
  <si>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</si>
  <si>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</si>
  <si>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</si>
  <si>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</si>
  <si>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</si>
  <si>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</si>
  <si>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</si>
  <si>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</si>
  <si>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</si>
  <si>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</si>
  <si>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</si>
  <si>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</si>
  <si>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</si>
  <si>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</si>
  <si>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</si>
  <si>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</si>
  <si>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</si>
  <si>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</si>
  <si>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</si>
  <si>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</si>
  <si>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</si>
  <si>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</si>
  <si>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</si>
  <si>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</si>
  <si>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</si>
  <si>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</si>
  <si>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</si>
  <si>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</si>
  <si>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</si>
  <si>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</si>
  <si>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</si>
  <si>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</si>
  <si>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</si>
  <si>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</si>
  <si>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</si>
  <si>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</si>
  <si>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</si>
  <si>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</si>
  <si>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</si>
  <si>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</si>
  <si>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</si>
  <si>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</si>
  <si>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</si>
  <si>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</si>
  <si>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</si>
  <si>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</si>
  <si>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</si>
  <si>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</si>
  <si>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</si>
  <si>
    <t>ОПШТИНА КУЧЕВО</t>
  </si>
  <si>
    <t>1. Туристичка ортанизација</t>
  </si>
  <si>
    <t>1. Туристичка организација</t>
  </si>
  <si>
    <t>Центар за социјални рад</t>
  </si>
  <si>
    <t>Дом здравља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</si>
</sst>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12" fillId="5" borderId="1" xfId="0" applyFont="1" applyFill="1" applyBorder="1" applyAlignment="1">
      <alignment wrapText="1"/>
    </xf>
    <xf numFmtId="4" fontId="15" fillId="5" borderId="0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70" zoomScaleNormal="85" zoomScaleSheetLayoutView="70" workbookViewId="0">
      <pane xSplit="2" ySplit="8" topLeftCell="AA50" activePane="bottomRight" state="frozen"/>
      <selection pane="topRight" activeCell="C1" sqref="C1"/>
      <selection pane="bottomLeft" activeCell="A11" sqref="A11"/>
      <selection pane="bottomRight" activeCell="AK55" sqref="AK55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32" t="s">
        <v>73</v>
      </c>
      <c r="B2" s="332"/>
      <c r="C2" s="351" t="s">
        <v>140</v>
      </c>
      <c r="D2" s="351"/>
      <c r="E2" s="351"/>
      <c r="F2" s="351"/>
      <c r="G2" s="351"/>
      <c r="H2" s="351"/>
      <c r="I2" s="351"/>
      <c r="J2" s="351"/>
      <c r="K2" s="351"/>
      <c r="L2" s="351"/>
      <c r="M2" s="240" t="s">
        <v>89</v>
      </c>
      <c r="N2" s="241"/>
      <c r="X2" s="365" t="str">
        <f>+C2</f>
        <v>ОПШТИНА КУЧЕВО</v>
      </c>
      <c r="Y2" s="365"/>
      <c r="Z2" s="365"/>
      <c r="AA2" s="365"/>
      <c r="AB2" s="365"/>
      <c r="AC2" s="365"/>
      <c r="AD2" s="365"/>
      <c r="AE2" s="365"/>
      <c r="AF2" s="365"/>
      <c r="AG2" s="365"/>
      <c r="AS2" s="220" t="str">
        <f>+C2</f>
        <v>ОПШТИНА КУЧЕВО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ОПШТИНА КУЧЕВО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 x14ac:dyDescent="0.3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 x14ac:dyDescent="0.35">
      <c r="B4" s="221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 x14ac:dyDescent="0.25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 x14ac:dyDescent="0.25">
      <c r="A6" s="340"/>
      <c r="B6" s="342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 x14ac:dyDescent="0.25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 x14ac:dyDescent="0.3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 x14ac:dyDescent="0.25">
      <c r="A9" s="336">
        <v>1</v>
      </c>
      <c r="B9" s="111" t="s">
        <v>98</v>
      </c>
      <c r="C9" s="190">
        <f t="shared" ref="C9:AH9" si="0">SUM(C10:C12)</f>
        <v>51</v>
      </c>
      <c r="D9" s="142">
        <f t="shared" si="0"/>
        <v>7</v>
      </c>
      <c r="E9" s="143">
        <f t="shared" si="0"/>
        <v>58</v>
      </c>
      <c r="F9" s="141">
        <f t="shared" si="0"/>
        <v>5</v>
      </c>
      <c r="G9" s="142">
        <f t="shared" si="0"/>
        <v>1</v>
      </c>
      <c r="H9" s="144">
        <f t="shared" si="0"/>
        <v>6</v>
      </c>
      <c r="I9" s="141">
        <f t="shared" si="0"/>
        <v>56</v>
      </c>
      <c r="J9" s="142">
        <f t="shared" si="0"/>
        <v>8</v>
      </c>
      <c r="K9" s="144">
        <f t="shared" si="0"/>
        <v>64</v>
      </c>
      <c r="L9" s="141">
        <f t="shared" si="0"/>
        <v>56</v>
      </c>
      <c r="M9" s="142">
        <f t="shared" si="0"/>
        <v>8</v>
      </c>
      <c r="N9" s="144">
        <f t="shared" si="0"/>
        <v>64</v>
      </c>
      <c r="O9" s="141">
        <f t="shared" si="0"/>
        <v>7</v>
      </c>
      <c r="P9" s="142">
        <f t="shared" si="0"/>
        <v>0</v>
      </c>
      <c r="Q9" s="144">
        <f t="shared" si="0"/>
        <v>7</v>
      </c>
      <c r="R9" s="141">
        <f t="shared" si="0"/>
        <v>2</v>
      </c>
      <c r="S9" s="142">
        <f t="shared" si="0"/>
        <v>0</v>
      </c>
      <c r="T9" s="144">
        <f t="shared" si="0"/>
        <v>2</v>
      </c>
      <c r="U9" s="141">
        <f t="shared" si="0"/>
        <v>61</v>
      </c>
      <c r="V9" s="142">
        <f t="shared" si="0"/>
        <v>8</v>
      </c>
      <c r="W9" s="191">
        <f t="shared" si="0"/>
        <v>69</v>
      </c>
      <c r="X9" s="194">
        <f t="shared" si="0"/>
        <v>51</v>
      </c>
      <c r="Y9" s="154">
        <f t="shared" si="0"/>
        <v>7</v>
      </c>
      <c r="Z9" s="172">
        <f t="shared" si="0"/>
        <v>58</v>
      </c>
      <c r="AA9" s="153">
        <f t="shared" si="0"/>
        <v>5</v>
      </c>
      <c r="AB9" s="154">
        <f t="shared" si="0"/>
        <v>1</v>
      </c>
      <c r="AC9" s="172">
        <f t="shared" si="0"/>
        <v>6</v>
      </c>
      <c r="AD9" s="181">
        <f t="shared" si="0"/>
        <v>56</v>
      </c>
      <c r="AE9" s="155">
        <f t="shared" si="0"/>
        <v>8</v>
      </c>
      <c r="AF9" s="156">
        <f t="shared" si="0"/>
        <v>64</v>
      </c>
      <c r="AG9" s="153">
        <f t="shared" si="0"/>
        <v>56</v>
      </c>
      <c r="AH9" s="154">
        <f t="shared" si="0"/>
        <v>8</v>
      </c>
      <c r="AI9" s="172">
        <f t="shared" ref="AI9:BN9" si="1">SUM(AI10:AI12)</f>
        <v>64</v>
      </c>
      <c r="AJ9" s="153">
        <f t="shared" si="1"/>
        <v>7</v>
      </c>
      <c r="AK9" s="154">
        <f t="shared" si="1"/>
        <v>0</v>
      </c>
      <c r="AL9" s="172">
        <f t="shared" si="1"/>
        <v>7</v>
      </c>
      <c r="AM9" s="153">
        <f t="shared" si="1"/>
        <v>2</v>
      </c>
      <c r="AN9" s="154">
        <f t="shared" si="1"/>
        <v>0</v>
      </c>
      <c r="AO9" s="172">
        <f t="shared" si="1"/>
        <v>2</v>
      </c>
      <c r="AP9" s="181">
        <f t="shared" si="1"/>
        <v>61</v>
      </c>
      <c r="AQ9" s="155">
        <f t="shared" si="1"/>
        <v>8</v>
      </c>
      <c r="AR9" s="195">
        <f t="shared" si="1"/>
        <v>69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 x14ac:dyDescent="0.25">
      <c r="A10" s="336"/>
      <c r="B10" s="112" t="s">
        <v>5</v>
      </c>
      <c r="C10" s="124"/>
      <c r="D10" s="88">
        <f>+Y10+AT10+BO10</f>
        <v>3</v>
      </c>
      <c r="E10" s="103">
        <f>SUM(C10:D10)</f>
        <v>3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3</v>
      </c>
      <c r="K10" s="137">
        <f>SUM(I10:J10)</f>
        <v>3</v>
      </c>
      <c r="L10" s="136"/>
      <c r="M10" s="88">
        <f>+AH10+BC10+BX10</f>
        <v>3</v>
      </c>
      <c r="N10" s="137">
        <f>SUM(L10:M10)</f>
        <v>3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3</v>
      </c>
      <c r="W10" s="125">
        <f>SUM(U10:V10)</f>
        <v>3</v>
      </c>
      <c r="X10" s="196"/>
      <c r="Y10" s="77">
        <v>3</v>
      </c>
      <c r="Z10" s="173">
        <f>SUM(X10:Y10)</f>
        <v>3</v>
      </c>
      <c r="AA10" s="157"/>
      <c r="AB10" s="77">
        <v>0</v>
      </c>
      <c r="AC10" s="173">
        <f>SUM(AA10:AB10)</f>
        <v>0</v>
      </c>
      <c r="AD10" s="182"/>
      <c r="AE10" s="88">
        <f>+Y10+AB10</f>
        <v>3</v>
      </c>
      <c r="AF10" s="158">
        <f>SUM(AD10:AE10)</f>
        <v>3</v>
      </c>
      <c r="AG10" s="157"/>
      <c r="AH10" s="77">
        <v>3</v>
      </c>
      <c r="AI10" s="173">
        <f>SUM(AG10:AH10)</f>
        <v>3</v>
      </c>
      <c r="AJ10" s="157"/>
      <c r="AK10" s="77">
        <v>0</v>
      </c>
      <c r="AL10" s="173">
        <f>SUM(AJ10:AK10)</f>
        <v>0</v>
      </c>
      <c r="AM10" s="157"/>
      <c r="AN10" s="77">
        <v>0</v>
      </c>
      <c r="AO10" s="173">
        <f>SUM(AM10:AN10)</f>
        <v>0</v>
      </c>
      <c r="AP10" s="182"/>
      <c r="AQ10" s="88">
        <f>+AH10+AK10-AN10</f>
        <v>3</v>
      </c>
      <c r="AR10" s="197">
        <f>SUM(AP10:AQ10)</f>
        <v>3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 x14ac:dyDescent="0.25">
      <c r="A11" s="336"/>
      <c r="B11" s="112" t="s">
        <v>6</v>
      </c>
      <c r="C11" s="124"/>
      <c r="D11" s="88">
        <f>+Y11+AT11+BO11</f>
        <v>3</v>
      </c>
      <c r="E11" s="103">
        <f>SUM(C11:D11)</f>
        <v>3</v>
      </c>
      <c r="F11" s="136"/>
      <c r="G11" s="88">
        <f>+AB11+AW11+BR11</f>
        <v>0</v>
      </c>
      <c r="H11" s="137">
        <f>SUM(F11:G11)</f>
        <v>0</v>
      </c>
      <c r="I11" s="136"/>
      <c r="J11" s="88">
        <f>+AE11+AZ11+BU11</f>
        <v>3</v>
      </c>
      <c r="K11" s="137">
        <f>SUM(I11:J11)</f>
        <v>3</v>
      </c>
      <c r="L11" s="136"/>
      <c r="M11" s="88">
        <f>+AH11+BC11+BX11</f>
        <v>3</v>
      </c>
      <c r="N11" s="137">
        <f>SUM(L11:M11)</f>
        <v>3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3</v>
      </c>
      <c r="W11" s="125">
        <f>SUM(U11:V11)</f>
        <v>3</v>
      </c>
      <c r="X11" s="196"/>
      <c r="Y11" s="77">
        <v>3</v>
      </c>
      <c r="Z11" s="173">
        <f>SUM(X11:Y11)</f>
        <v>3</v>
      </c>
      <c r="AA11" s="157"/>
      <c r="AB11" s="77">
        <v>0</v>
      </c>
      <c r="AC11" s="173">
        <f>SUM(AA11:AB11)</f>
        <v>0</v>
      </c>
      <c r="AD11" s="182"/>
      <c r="AE11" s="88">
        <f>+Y11+AB11</f>
        <v>3</v>
      </c>
      <c r="AF11" s="158">
        <f>SUM(AD11:AE11)</f>
        <v>3</v>
      </c>
      <c r="AG11" s="157"/>
      <c r="AH11" s="77">
        <v>3</v>
      </c>
      <c r="AI11" s="173">
        <f>SUM(AG11:AH11)</f>
        <v>3</v>
      </c>
      <c r="AJ11" s="157"/>
      <c r="AK11" s="77">
        <v>0</v>
      </c>
      <c r="AL11" s="173">
        <f>SUM(AJ11:AK11)</f>
        <v>0</v>
      </c>
      <c r="AM11" s="157"/>
      <c r="AN11" s="77">
        <v>0</v>
      </c>
      <c r="AO11" s="173">
        <f>SUM(AM11:AN11)</f>
        <v>0</v>
      </c>
      <c r="AP11" s="182"/>
      <c r="AQ11" s="88">
        <f>+AH11+AK11-AN11</f>
        <v>3</v>
      </c>
      <c r="AR11" s="197">
        <f>SUM(AP11:AQ11)</f>
        <v>3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 x14ac:dyDescent="0.3">
      <c r="A12" s="336"/>
      <c r="B12" s="112" t="s">
        <v>7</v>
      </c>
      <c r="C12" s="139">
        <f>+X12+AS12+BN12</f>
        <v>51</v>
      </c>
      <c r="D12" s="89">
        <f>+Y12+AT12+BO12</f>
        <v>1</v>
      </c>
      <c r="E12" s="105">
        <f>SUM(C12:D12)</f>
        <v>52</v>
      </c>
      <c r="F12" s="138">
        <f>+AA12+AV12+BQ12</f>
        <v>5</v>
      </c>
      <c r="G12" s="89">
        <f>+AB12+AW12+BR12</f>
        <v>1</v>
      </c>
      <c r="H12" s="140">
        <f>SUM(F12:G12)</f>
        <v>6</v>
      </c>
      <c r="I12" s="138">
        <f>+AD12+AY12+BT12</f>
        <v>56</v>
      </c>
      <c r="J12" s="89">
        <f>+AE12+AZ12+BU12</f>
        <v>2</v>
      </c>
      <c r="K12" s="140">
        <f>SUM(I12:J12)</f>
        <v>58</v>
      </c>
      <c r="L12" s="138">
        <f>+AG12+BB12+BW12</f>
        <v>56</v>
      </c>
      <c r="M12" s="89">
        <f>+AH12+BC12+BX12</f>
        <v>2</v>
      </c>
      <c r="N12" s="140">
        <f>SUM(L12:M12)</f>
        <v>58</v>
      </c>
      <c r="O12" s="138">
        <f>+AJ12+BE12+BZ12</f>
        <v>7</v>
      </c>
      <c r="P12" s="89">
        <f>+AK12+BF12+CA12</f>
        <v>0</v>
      </c>
      <c r="Q12" s="140">
        <f>SUM(O12:P12)</f>
        <v>7</v>
      </c>
      <c r="R12" s="138">
        <f>+AM12+BH12+CC12</f>
        <v>2</v>
      </c>
      <c r="S12" s="89">
        <f>+AN12+BI12+CD12</f>
        <v>0</v>
      </c>
      <c r="T12" s="140">
        <f>SUM(R12:S12)</f>
        <v>2</v>
      </c>
      <c r="U12" s="138">
        <f>+AP12+BK12+CF12</f>
        <v>61</v>
      </c>
      <c r="V12" s="89">
        <f>+AQ12+BL12+CG12</f>
        <v>2</v>
      </c>
      <c r="W12" s="127">
        <f>SUM(U12:V12)</f>
        <v>63</v>
      </c>
      <c r="X12" s="198">
        <v>51</v>
      </c>
      <c r="Y12" s="84">
        <v>1</v>
      </c>
      <c r="Z12" s="174">
        <f>SUM(X12:Y12)</f>
        <v>52</v>
      </c>
      <c r="AA12" s="159">
        <v>5</v>
      </c>
      <c r="AB12" s="84">
        <v>1</v>
      </c>
      <c r="AC12" s="174">
        <f>SUM(AA12:AB12)</f>
        <v>6</v>
      </c>
      <c r="AD12" s="138">
        <f>+X12+AA12</f>
        <v>56</v>
      </c>
      <c r="AE12" s="89">
        <f>+Y12+AB12</f>
        <v>2</v>
      </c>
      <c r="AF12" s="160">
        <f>SUM(AD12:AE12)</f>
        <v>58</v>
      </c>
      <c r="AG12" s="159">
        <v>56</v>
      </c>
      <c r="AH12" s="84">
        <v>2</v>
      </c>
      <c r="AI12" s="174">
        <f>SUM(AG12:AH12)</f>
        <v>58</v>
      </c>
      <c r="AJ12" s="159">
        <v>7</v>
      </c>
      <c r="AK12" s="84">
        <v>0</v>
      </c>
      <c r="AL12" s="174">
        <f>SUM(AJ12:AK12)</f>
        <v>7</v>
      </c>
      <c r="AM12" s="159">
        <v>2</v>
      </c>
      <c r="AN12" s="84">
        <v>0</v>
      </c>
      <c r="AO12" s="174">
        <f>SUM(AM12:AN12)</f>
        <v>2</v>
      </c>
      <c r="AP12" s="138">
        <f>+AG12+AJ12-AM12</f>
        <v>61</v>
      </c>
      <c r="AQ12" s="89">
        <f>+AH12+AK12-AN12</f>
        <v>2</v>
      </c>
      <c r="AR12" s="199">
        <f>SUM(AP12:AQ12)</f>
        <v>63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 x14ac:dyDescent="0.25">
      <c r="A13" s="336">
        <v>2</v>
      </c>
      <c r="B13" s="111" t="s">
        <v>8</v>
      </c>
      <c r="C13" s="190">
        <f>C15</f>
        <v>12</v>
      </c>
      <c r="D13" s="142">
        <f>D14+D15</f>
        <v>2</v>
      </c>
      <c r="E13" s="143">
        <f>SUM(C13:D13)</f>
        <v>14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12</v>
      </c>
      <c r="J13" s="142">
        <f>J14+J15</f>
        <v>2</v>
      </c>
      <c r="K13" s="144">
        <f>SUM(I13:J13)</f>
        <v>14</v>
      </c>
      <c r="L13" s="141">
        <f>L15</f>
        <v>11</v>
      </c>
      <c r="M13" s="142">
        <f>M14+M15</f>
        <v>2</v>
      </c>
      <c r="N13" s="144">
        <f>SUM(L13:M13)</f>
        <v>13</v>
      </c>
      <c r="O13" s="141">
        <f>O15</f>
        <v>0</v>
      </c>
      <c r="P13" s="142">
        <f>P14+P15</f>
        <v>0</v>
      </c>
      <c r="Q13" s="144">
        <f>SUM(O13:P13)</f>
        <v>0</v>
      </c>
      <c r="R13" s="141">
        <f>R15</f>
        <v>2</v>
      </c>
      <c r="S13" s="142">
        <f>S14+S15</f>
        <v>0</v>
      </c>
      <c r="T13" s="144">
        <f>SUM(R13:S13)</f>
        <v>2</v>
      </c>
      <c r="U13" s="141">
        <f>U15</f>
        <v>9</v>
      </c>
      <c r="V13" s="142">
        <f>V14+V15</f>
        <v>2</v>
      </c>
      <c r="W13" s="191">
        <f>SUM(U13:V13)</f>
        <v>11</v>
      </c>
      <c r="X13" s="194">
        <f>X15</f>
        <v>12</v>
      </c>
      <c r="Y13" s="154">
        <f>Y14+Y15</f>
        <v>2</v>
      </c>
      <c r="Z13" s="172">
        <f>SUM(X13:Y13)</f>
        <v>14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12</v>
      </c>
      <c r="AE13" s="155">
        <f>AE14+AE15</f>
        <v>2</v>
      </c>
      <c r="AF13" s="156">
        <f>SUM(AD13:AE13)</f>
        <v>14</v>
      </c>
      <c r="AG13" s="153">
        <f>AG15</f>
        <v>11</v>
      </c>
      <c r="AH13" s="154">
        <f>AH14+AH15</f>
        <v>2</v>
      </c>
      <c r="AI13" s="172">
        <f>SUM(AG13:AH13)</f>
        <v>13</v>
      </c>
      <c r="AJ13" s="153">
        <f>AJ15</f>
        <v>0</v>
      </c>
      <c r="AK13" s="154">
        <f>AK14+AK15</f>
        <v>0</v>
      </c>
      <c r="AL13" s="172">
        <f>SUM(AJ13:AK13)</f>
        <v>0</v>
      </c>
      <c r="AM13" s="153">
        <f>AM15</f>
        <v>2</v>
      </c>
      <c r="AN13" s="154">
        <f>AN14+AN15</f>
        <v>0</v>
      </c>
      <c r="AO13" s="172">
        <f>SUM(AM13:AN13)</f>
        <v>2</v>
      </c>
      <c r="AP13" s="181">
        <f>AP15</f>
        <v>9</v>
      </c>
      <c r="AQ13" s="155">
        <f>AQ14+AQ15</f>
        <v>2</v>
      </c>
      <c r="AR13" s="195">
        <f>SUM(AP13:AQ13)</f>
        <v>11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 x14ac:dyDescent="0.25">
      <c r="A14" s="336"/>
      <c r="B14" s="112" t="s">
        <v>6</v>
      </c>
      <c r="C14" s="124"/>
      <c r="D14" s="88">
        <f>+Y14+AT14+BO14</f>
        <v>2</v>
      </c>
      <c r="E14" s="103">
        <f>D14</f>
        <v>2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2</v>
      </c>
      <c r="K14" s="137">
        <f>J14</f>
        <v>2</v>
      </c>
      <c r="L14" s="136"/>
      <c r="M14" s="88">
        <f>+AH14+BC14+BX14</f>
        <v>2</v>
      </c>
      <c r="N14" s="137">
        <f>M14</f>
        <v>2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2</v>
      </c>
      <c r="W14" s="125">
        <f>V14</f>
        <v>2</v>
      </c>
      <c r="X14" s="196"/>
      <c r="Y14" s="77">
        <v>2</v>
      </c>
      <c r="Z14" s="173">
        <f>Y14</f>
        <v>2</v>
      </c>
      <c r="AA14" s="157"/>
      <c r="AB14" s="77"/>
      <c r="AC14" s="173">
        <f>AB14</f>
        <v>0</v>
      </c>
      <c r="AD14" s="182"/>
      <c r="AE14" s="88">
        <f>+Y14+AB14</f>
        <v>2</v>
      </c>
      <c r="AF14" s="158">
        <f>AE14</f>
        <v>2</v>
      </c>
      <c r="AG14" s="157"/>
      <c r="AH14" s="77">
        <v>2</v>
      </c>
      <c r="AI14" s="173">
        <f>AH14</f>
        <v>2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2</v>
      </c>
      <c r="AR14" s="197">
        <f>AQ14</f>
        <v>2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 x14ac:dyDescent="0.3">
      <c r="A15" s="336"/>
      <c r="B15" s="112" t="s">
        <v>7</v>
      </c>
      <c r="C15" s="139">
        <f>+X15+AS15+BN15</f>
        <v>12</v>
      </c>
      <c r="D15" s="89">
        <f>+Y15+AT15+BO15</f>
        <v>0</v>
      </c>
      <c r="E15" s="105">
        <f>SUM(C15:D15)</f>
        <v>12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12</v>
      </c>
      <c r="J15" s="89">
        <f>+AE15+AZ15+BU15</f>
        <v>0</v>
      </c>
      <c r="K15" s="140">
        <f>SUM(I15:J15)</f>
        <v>12</v>
      </c>
      <c r="L15" s="138">
        <f>+AG15+BB15+BW15</f>
        <v>11</v>
      </c>
      <c r="M15" s="89">
        <f>+AH15+BC15+BX15</f>
        <v>0</v>
      </c>
      <c r="N15" s="140">
        <f>SUM(L15:M15)</f>
        <v>11</v>
      </c>
      <c r="O15" s="138">
        <f>+AJ15+BE15+BZ15</f>
        <v>0</v>
      </c>
      <c r="P15" s="89">
        <f>+AK15+BF15+CA15</f>
        <v>0</v>
      </c>
      <c r="Q15" s="140">
        <f>SUM(O15:P15)</f>
        <v>0</v>
      </c>
      <c r="R15" s="138">
        <f>+AM15+BH15+CC15</f>
        <v>2</v>
      </c>
      <c r="S15" s="89">
        <f>+AN15+BI15+CD15</f>
        <v>0</v>
      </c>
      <c r="T15" s="140">
        <f>SUM(R15:S15)</f>
        <v>2</v>
      </c>
      <c r="U15" s="138">
        <f>+AP15+BK15+CF15</f>
        <v>9</v>
      </c>
      <c r="V15" s="89">
        <f>+AQ15+BL15+CG15</f>
        <v>0</v>
      </c>
      <c r="W15" s="127">
        <f>SUM(U15:V15)</f>
        <v>9</v>
      </c>
      <c r="X15" s="198">
        <v>12</v>
      </c>
      <c r="Y15" s="84"/>
      <c r="Z15" s="174">
        <f>SUM(X15:Y15)</f>
        <v>12</v>
      </c>
      <c r="AA15" s="159"/>
      <c r="AB15" s="84"/>
      <c r="AC15" s="174">
        <f>SUM(AA15:AB15)</f>
        <v>0</v>
      </c>
      <c r="AD15" s="138">
        <f>+X15+AA15</f>
        <v>12</v>
      </c>
      <c r="AE15" s="89">
        <f>+Y15+AB15</f>
        <v>0</v>
      </c>
      <c r="AF15" s="160">
        <f>SUM(AD15:AE15)</f>
        <v>12</v>
      </c>
      <c r="AG15" s="159">
        <v>11</v>
      </c>
      <c r="AH15" s="84"/>
      <c r="AI15" s="174">
        <f>SUM(AG15:AH15)</f>
        <v>11</v>
      </c>
      <c r="AJ15" s="159"/>
      <c r="AK15" s="84"/>
      <c r="AL15" s="174">
        <f>SUM(AJ15:AK15)</f>
        <v>0</v>
      </c>
      <c r="AM15" s="159">
        <v>2</v>
      </c>
      <c r="AN15" s="84"/>
      <c r="AO15" s="174">
        <f>SUM(AM15:AN15)</f>
        <v>2</v>
      </c>
      <c r="AP15" s="138">
        <f>+AG15+AJ15-AM15</f>
        <v>9</v>
      </c>
      <c r="AQ15" s="89">
        <f>+AH15+AK15-AN15</f>
        <v>0</v>
      </c>
      <c r="AR15" s="199">
        <f>SUM(AP15:AQ15)</f>
        <v>9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 x14ac:dyDescent="0.25">
      <c r="A16" s="336">
        <v>3</v>
      </c>
      <c r="B16" s="113" t="s">
        <v>50</v>
      </c>
      <c r="C16" s="190">
        <f t="shared" ref="C16:AH16" si="3">C17+C20+C23+C26+C29</f>
        <v>8</v>
      </c>
      <c r="D16" s="142">
        <f t="shared" si="3"/>
        <v>1</v>
      </c>
      <c r="E16" s="143">
        <f t="shared" si="3"/>
        <v>9</v>
      </c>
      <c r="F16" s="141">
        <f t="shared" si="3"/>
        <v>0</v>
      </c>
      <c r="G16" s="142">
        <f t="shared" si="3"/>
        <v>1</v>
      </c>
      <c r="H16" s="144">
        <f t="shared" si="3"/>
        <v>1</v>
      </c>
      <c r="I16" s="141">
        <f t="shared" si="3"/>
        <v>8</v>
      </c>
      <c r="J16" s="142">
        <f t="shared" si="3"/>
        <v>2</v>
      </c>
      <c r="K16" s="144">
        <f t="shared" si="3"/>
        <v>10</v>
      </c>
      <c r="L16" s="141">
        <f t="shared" si="3"/>
        <v>9</v>
      </c>
      <c r="M16" s="142">
        <f t="shared" si="3"/>
        <v>2</v>
      </c>
      <c r="N16" s="144">
        <f t="shared" si="3"/>
        <v>11</v>
      </c>
      <c r="O16" s="141">
        <f t="shared" si="3"/>
        <v>2</v>
      </c>
      <c r="P16" s="142">
        <f t="shared" si="3"/>
        <v>0</v>
      </c>
      <c r="Q16" s="144">
        <f t="shared" si="3"/>
        <v>2</v>
      </c>
      <c r="R16" s="141">
        <f t="shared" si="3"/>
        <v>2</v>
      </c>
      <c r="S16" s="142">
        <f t="shared" si="3"/>
        <v>0</v>
      </c>
      <c r="T16" s="144">
        <f t="shared" si="3"/>
        <v>2</v>
      </c>
      <c r="U16" s="141">
        <f t="shared" si="3"/>
        <v>9</v>
      </c>
      <c r="V16" s="142">
        <f t="shared" si="3"/>
        <v>2</v>
      </c>
      <c r="W16" s="191">
        <f t="shared" si="3"/>
        <v>11</v>
      </c>
      <c r="X16" s="194">
        <f t="shared" si="3"/>
        <v>8</v>
      </c>
      <c r="Y16" s="154">
        <f t="shared" si="3"/>
        <v>1</v>
      </c>
      <c r="Z16" s="172">
        <f t="shared" si="3"/>
        <v>9</v>
      </c>
      <c r="AA16" s="153">
        <f t="shared" si="3"/>
        <v>0</v>
      </c>
      <c r="AB16" s="154">
        <f t="shared" si="3"/>
        <v>1</v>
      </c>
      <c r="AC16" s="172">
        <f t="shared" si="3"/>
        <v>1</v>
      </c>
      <c r="AD16" s="181">
        <f t="shared" si="3"/>
        <v>8</v>
      </c>
      <c r="AE16" s="155">
        <f t="shared" si="3"/>
        <v>2</v>
      </c>
      <c r="AF16" s="156">
        <f t="shared" si="3"/>
        <v>10</v>
      </c>
      <c r="AG16" s="153">
        <f t="shared" si="3"/>
        <v>9</v>
      </c>
      <c r="AH16" s="154">
        <f t="shared" si="3"/>
        <v>2</v>
      </c>
      <c r="AI16" s="172">
        <f t="shared" ref="AI16:BN16" si="4">AI17+AI20+AI23+AI26+AI29</f>
        <v>11</v>
      </c>
      <c r="AJ16" s="153">
        <f t="shared" si="4"/>
        <v>2</v>
      </c>
      <c r="AK16" s="154">
        <f t="shared" si="4"/>
        <v>0</v>
      </c>
      <c r="AL16" s="172">
        <f t="shared" si="4"/>
        <v>2</v>
      </c>
      <c r="AM16" s="153">
        <f t="shared" si="4"/>
        <v>2</v>
      </c>
      <c r="AN16" s="154">
        <f t="shared" si="4"/>
        <v>0</v>
      </c>
      <c r="AO16" s="172">
        <f t="shared" si="4"/>
        <v>2</v>
      </c>
      <c r="AP16" s="181">
        <f t="shared" si="4"/>
        <v>9</v>
      </c>
      <c r="AQ16" s="155">
        <f t="shared" si="4"/>
        <v>2</v>
      </c>
      <c r="AR16" s="195">
        <f t="shared" si="4"/>
        <v>11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ht="28.5" x14ac:dyDescent="0.25">
      <c r="A17" s="336"/>
      <c r="B17" s="114" t="s">
        <v>142</v>
      </c>
      <c r="C17" s="126">
        <f t="shared" ref="C17:AH17" si="6">C18+C19</f>
        <v>8</v>
      </c>
      <c r="D17" s="102">
        <f t="shared" si="6"/>
        <v>1</v>
      </c>
      <c r="E17" s="103">
        <f t="shared" si="6"/>
        <v>9</v>
      </c>
      <c r="F17" s="145">
        <f t="shared" si="6"/>
        <v>0</v>
      </c>
      <c r="G17" s="102">
        <f t="shared" si="6"/>
        <v>1</v>
      </c>
      <c r="H17" s="137">
        <f t="shared" si="6"/>
        <v>1</v>
      </c>
      <c r="I17" s="145">
        <f t="shared" si="6"/>
        <v>8</v>
      </c>
      <c r="J17" s="102">
        <f t="shared" si="6"/>
        <v>2</v>
      </c>
      <c r="K17" s="137">
        <f t="shared" si="6"/>
        <v>10</v>
      </c>
      <c r="L17" s="145">
        <f t="shared" si="6"/>
        <v>9</v>
      </c>
      <c r="M17" s="102">
        <f t="shared" si="6"/>
        <v>2</v>
      </c>
      <c r="N17" s="137">
        <f t="shared" si="6"/>
        <v>11</v>
      </c>
      <c r="O17" s="145">
        <f t="shared" si="6"/>
        <v>2</v>
      </c>
      <c r="P17" s="102">
        <f t="shared" si="6"/>
        <v>0</v>
      </c>
      <c r="Q17" s="137">
        <f t="shared" si="6"/>
        <v>2</v>
      </c>
      <c r="R17" s="145">
        <f t="shared" si="6"/>
        <v>2</v>
      </c>
      <c r="S17" s="102">
        <f t="shared" si="6"/>
        <v>0</v>
      </c>
      <c r="T17" s="137">
        <f t="shared" si="6"/>
        <v>2</v>
      </c>
      <c r="U17" s="145">
        <f t="shared" si="6"/>
        <v>9</v>
      </c>
      <c r="V17" s="102">
        <f t="shared" si="6"/>
        <v>2</v>
      </c>
      <c r="W17" s="125">
        <f t="shared" si="6"/>
        <v>11</v>
      </c>
      <c r="X17" s="200">
        <f t="shared" si="6"/>
        <v>8</v>
      </c>
      <c r="Y17" s="2">
        <f t="shared" si="6"/>
        <v>1</v>
      </c>
      <c r="Z17" s="173">
        <f t="shared" si="6"/>
        <v>9</v>
      </c>
      <c r="AA17" s="161">
        <f t="shared" si="6"/>
        <v>0</v>
      </c>
      <c r="AB17" s="2">
        <f t="shared" si="6"/>
        <v>1</v>
      </c>
      <c r="AC17" s="173">
        <f t="shared" si="6"/>
        <v>1</v>
      </c>
      <c r="AD17" s="183">
        <f t="shared" si="6"/>
        <v>8</v>
      </c>
      <c r="AE17" s="88">
        <f t="shared" si="6"/>
        <v>2</v>
      </c>
      <c r="AF17" s="158">
        <f t="shared" si="6"/>
        <v>10</v>
      </c>
      <c r="AG17" s="161">
        <f t="shared" si="6"/>
        <v>9</v>
      </c>
      <c r="AH17" s="2">
        <f t="shared" si="6"/>
        <v>2</v>
      </c>
      <c r="AI17" s="173">
        <f t="shared" ref="AI17:BN17" si="7">AI18+AI19</f>
        <v>11</v>
      </c>
      <c r="AJ17" s="161">
        <f t="shared" si="7"/>
        <v>2</v>
      </c>
      <c r="AK17" s="2">
        <f t="shared" si="7"/>
        <v>0</v>
      </c>
      <c r="AL17" s="173">
        <f t="shared" si="7"/>
        <v>2</v>
      </c>
      <c r="AM17" s="161">
        <f t="shared" si="7"/>
        <v>2</v>
      </c>
      <c r="AN17" s="2">
        <f t="shared" si="7"/>
        <v>0</v>
      </c>
      <c r="AO17" s="173">
        <f t="shared" si="7"/>
        <v>2</v>
      </c>
      <c r="AP17" s="183">
        <f t="shared" si="7"/>
        <v>9</v>
      </c>
      <c r="AQ17" s="88">
        <f t="shared" si="7"/>
        <v>2</v>
      </c>
      <c r="AR17" s="197">
        <f t="shared" si="7"/>
        <v>11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 x14ac:dyDescent="0.25">
      <c r="A18" s="336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 x14ac:dyDescent="0.3">
      <c r="A19" s="336"/>
      <c r="B19" s="115" t="s">
        <v>7</v>
      </c>
      <c r="C19" s="139">
        <f>+X19+AS19+BN19</f>
        <v>8</v>
      </c>
      <c r="D19" s="89">
        <f>+Y19+AT19+BO19</f>
        <v>0</v>
      </c>
      <c r="E19" s="105">
        <f>SUM(C19:D19)</f>
        <v>8</v>
      </c>
      <c r="F19" s="138">
        <f>+AA19+AV19+BQ19</f>
        <v>0</v>
      </c>
      <c r="G19" s="89">
        <f>+AB19+AW19+BR19</f>
        <v>1</v>
      </c>
      <c r="H19" s="140">
        <f>SUM(F19:G19)</f>
        <v>1</v>
      </c>
      <c r="I19" s="138">
        <f>+AD19+AY19+BT19</f>
        <v>8</v>
      </c>
      <c r="J19" s="89">
        <f>+AE19+AZ19+BU19</f>
        <v>1</v>
      </c>
      <c r="K19" s="140">
        <f>SUM(I19:J19)</f>
        <v>9</v>
      </c>
      <c r="L19" s="138">
        <f>+AG19+BB19+BW19</f>
        <v>9</v>
      </c>
      <c r="M19" s="89">
        <f>+AH19+BC19+BX19</f>
        <v>1</v>
      </c>
      <c r="N19" s="140">
        <f>SUM(L19:M19)</f>
        <v>10</v>
      </c>
      <c r="O19" s="138">
        <f>+AJ19+BE19+BZ19</f>
        <v>2</v>
      </c>
      <c r="P19" s="89">
        <f>+AK19+BF19+CA19</f>
        <v>0</v>
      </c>
      <c r="Q19" s="140">
        <f>SUM(O19:P19)</f>
        <v>2</v>
      </c>
      <c r="R19" s="138">
        <f>+AM19+BH19+CC19</f>
        <v>2</v>
      </c>
      <c r="S19" s="89">
        <f>+AN19+BI19+CD19</f>
        <v>0</v>
      </c>
      <c r="T19" s="140">
        <f>SUM(R19:S19)</f>
        <v>2</v>
      </c>
      <c r="U19" s="138">
        <f>+AP19+BK19+CF19</f>
        <v>9</v>
      </c>
      <c r="V19" s="89">
        <f>+AQ19+BL19+CG19</f>
        <v>1</v>
      </c>
      <c r="W19" s="127">
        <f>SUM(U19:V19)</f>
        <v>10</v>
      </c>
      <c r="X19" s="198">
        <v>8</v>
      </c>
      <c r="Y19" s="84"/>
      <c r="Z19" s="174">
        <f>SUM(X19:Y19)</f>
        <v>8</v>
      </c>
      <c r="AA19" s="159"/>
      <c r="AB19" s="84">
        <v>1</v>
      </c>
      <c r="AC19" s="174">
        <f>SUM(AA19:AB19)</f>
        <v>1</v>
      </c>
      <c r="AD19" s="138">
        <f>+X19+AA19</f>
        <v>8</v>
      </c>
      <c r="AE19" s="89">
        <f>+Y19+AB19</f>
        <v>1</v>
      </c>
      <c r="AF19" s="160">
        <f>SUM(AD19:AE19)</f>
        <v>9</v>
      </c>
      <c r="AG19" s="159">
        <v>9</v>
      </c>
      <c r="AH19" s="84">
        <v>1</v>
      </c>
      <c r="AI19" s="174">
        <f>SUM(AG19:AH19)</f>
        <v>10</v>
      </c>
      <c r="AJ19" s="159">
        <v>2</v>
      </c>
      <c r="AK19" s="84"/>
      <c r="AL19" s="174">
        <f>SUM(AJ19:AK19)</f>
        <v>2</v>
      </c>
      <c r="AM19" s="159">
        <v>2</v>
      </c>
      <c r="AN19" s="84"/>
      <c r="AO19" s="174">
        <f>SUM(AM19:AN19)</f>
        <v>2</v>
      </c>
      <c r="AP19" s="138">
        <f>+AG19+AJ19-AM19</f>
        <v>9</v>
      </c>
      <c r="AQ19" s="89">
        <f>+AH19+AK19-AN19</f>
        <v>1</v>
      </c>
      <c r="AR19" s="199">
        <f>SUM(AP19:AQ19)</f>
        <v>10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 x14ac:dyDescent="0.25">
      <c r="A20" s="336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 x14ac:dyDescent="0.25">
      <c r="A21" s="336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 x14ac:dyDescent="0.3">
      <c r="A22" s="336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 x14ac:dyDescent="0.25">
      <c r="A23" s="336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 x14ac:dyDescent="0.25">
      <c r="A24" s="336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 x14ac:dyDescent="0.3">
      <c r="A25" s="336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 x14ac:dyDescent="0.25">
      <c r="A26" s="336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 x14ac:dyDescent="0.25">
      <c r="A27" s="336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 x14ac:dyDescent="0.3">
      <c r="A28" s="336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 x14ac:dyDescent="0.25">
      <c r="A29" s="336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 x14ac:dyDescent="0.25">
      <c r="A30" s="336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 x14ac:dyDescent="0.3">
      <c r="A31" s="336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 x14ac:dyDescent="0.25">
      <c r="A32" s="333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 x14ac:dyDescent="0.25">
      <c r="A33" s="334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 x14ac:dyDescent="0.3">
      <c r="A34" s="335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 x14ac:dyDescent="0.25">
      <c r="A35" s="333">
        <v>5</v>
      </c>
      <c r="B35" s="118" t="s">
        <v>1</v>
      </c>
      <c r="C35" s="190">
        <f>C37</f>
        <v>2</v>
      </c>
      <c r="D35" s="142">
        <f>D36+D37</f>
        <v>0</v>
      </c>
      <c r="E35" s="143">
        <f t="shared" si="24"/>
        <v>2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</v>
      </c>
      <c r="J35" s="142">
        <f>J36+J37</f>
        <v>0</v>
      </c>
      <c r="K35" s="144">
        <f t="shared" si="26"/>
        <v>2</v>
      </c>
      <c r="L35" s="141">
        <f>L37</f>
        <v>2</v>
      </c>
      <c r="M35" s="142">
        <f>M36+M37</f>
        <v>0</v>
      </c>
      <c r="N35" s="144">
        <f t="shared" si="27"/>
        <v>2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</v>
      </c>
      <c r="V35" s="142">
        <f>V36+V37</f>
        <v>0</v>
      </c>
      <c r="W35" s="191">
        <f t="shared" si="30"/>
        <v>2</v>
      </c>
      <c r="X35" s="194">
        <f>X37</f>
        <v>2</v>
      </c>
      <c r="Y35" s="154">
        <f>Y36+Y37</f>
        <v>0</v>
      </c>
      <c r="Z35" s="172">
        <f t="shared" si="31"/>
        <v>2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</v>
      </c>
      <c r="AE35" s="155">
        <f>AE36+AE37</f>
        <v>0</v>
      </c>
      <c r="AF35" s="156">
        <f t="shared" si="33"/>
        <v>2</v>
      </c>
      <c r="AG35" s="153">
        <f>AG37</f>
        <v>2</v>
      </c>
      <c r="AH35" s="154">
        <f>AH36+AH37</f>
        <v>0</v>
      </c>
      <c r="AI35" s="172">
        <f t="shared" si="34"/>
        <v>2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</v>
      </c>
      <c r="AQ35" s="155">
        <f>AQ36+AQ37</f>
        <v>0</v>
      </c>
      <c r="AR35" s="195">
        <f t="shared" si="37"/>
        <v>2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 x14ac:dyDescent="0.25">
      <c r="A36" s="334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 x14ac:dyDescent="0.3">
      <c r="A37" s="335"/>
      <c r="B37" s="112" t="s">
        <v>7</v>
      </c>
      <c r="C37" s="139">
        <f>+X37+AS37+BN37</f>
        <v>2</v>
      </c>
      <c r="D37" s="89">
        <f>+Y37+AT37+BO37</f>
        <v>0</v>
      </c>
      <c r="E37" s="105">
        <f t="shared" si="24"/>
        <v>2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</v>
      </c>
      <c r="J37" s="89">
        <f>+AE37+AZ37+BU37</f>
        <v>0</v>
      </c>
      <c r="K37" s="140">
        <f t="shared" si="26"/>
        <v>2</v>
      </c>
      <c r="L37" s="138">
        <f>+AG37+BB37+BW37</f>
        <v>2</v>
      </c>
      <c r="M37" s="89">
        <f>+AH37+BC37+BX37</f>
        <v>0</v>
      </c>
      <c r="N37" s="140">
        <f t="shared" si="27"/>
        <v>2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</v>
      </c>
      <c r="V37" s="89">
        <f>+AQ37+BL37+CG37</f>
        <v>0</v>
      </c>
      <c r="W37" s="127">
        <f t="shared" si="30"/>
        <v>2</v>
      </c>
      <c r="X37" s="198">
        <v>2</v>
      </c>
      <c r="Y37" s="84"/>
      <c r="Z37" s="174">
        <f t="shared" si="31"/>
        <v>2</v>
      </c>
      <c r="AA37" s="159"/>
      <c r="AB37" s="84"/>
      <c r="AC37" s="174">
        <f t="shared" si="32"/>
        <v>0</v>
      </c>
      <c r="AD37" s="138">
        <f>+X37+AA37</f>
        <v>2</v>
      </c>
      <c r="AE37" s="89">
        <f>+Y37+AB37</f>
        <v>0</v>
      </c>
      <c r="AF37" s="160">
        <f t="shared" si="33"/>
        <v>2</v>
      </c>
      <c r="AG37" s="159">
        <v>2</v>
      </c>
      <c r="AH37" s="84"/>
      <c r="AI37" s="174">
        <f t="shared" si="34"/>
        <v>2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</v>
      </c>
      <c r="AQ37" s="89">
        <f>+AH37+AK37-AN37</f>
        <v>0</v>
      </c>
      <c r="AR37" s="199">
        <f t="shared" si="37"/>
        <v>2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 x14ac:dyDescent="0.25">
      <c r="A38" s="336">
        <v>6</v>
      </c>
      <c r="B38" s="118" t="s">
        <v>11</v>
      </c>
      <c r="C38" s="190">
        <f>SUM(C39:C40)</f>
        <v>36</v>
      </c>
      <c r="D38" s="142">
        <f>SUM(D39:D40)</f>
        <v>10</v>
      </c>
      <c r="E38" s="143">
        <f t="shared" si="24"/>
        <v>46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36</v>
      </c>
      <c r="J38" s="142">
        <f>SUM(J39:J40)</f>
        <v>10</v>
      </c>
      <c r="K38" s="144">
        <f t="shared" si="26"/>
        <v>46</v>
      </c>
      <c r="L38" s="141">
        <f>SUM(L39:L40)</f>
        <v>38</v>
      </c>
      <c r="M38" s="142">
        <f>SUM(M39:M40)</f>
        <v>8</v>
      </c>
      <c r="N38" s="144">
        <f t="shared" si="27"/>
        <v>46</v>
      </c>
      <c r="O38" s="141">
        <f>SUM(O39:O40)</f>
        <v>3</v>
      </c>
      <c r="P38" s="142">
        <f>SUM(P39:P40)</f>
        <v>0</v>
      </c>
      <c r="Q38" s="144">
        <f t="shared" si="28"/>
        <v>3</v>
      </c>
      <c r="R38" s="141">
        <f>SUM(R39:R40)</f>
        <v>0</v>
      </c>
      <c r="S38" s="142">
        <f>SUM(S39:S40)</f>
        <v>3</v>
      </c>
      <c r="T38" s="144">
        <f t="shared" si="29"/>
        <v>3</v>
      </c>
      <c r="U38" s="141">
        <f>SUM(U39:U40)</f>
        <v>41</v>
      </c>
      <c r="V38" s="142">
        <f>SUM(V39:V40)</f>
        <v>5</v>
      </c>
      <c r="W38" s="191">
        <f t="shared" si="30"/>
        <v>46</v>
      </c>
      <c r="X38" s="194">
        <f>SUM(X39:X40)</f>
        <v>36</v>
      </c>
      <c r="Y38" s="154">
        <f>SUM(Y39:Y40)</f>
        <v>10</v>
      </c>
      <c r="Z38" s="172">
        <f t="shared" si="31"/>
        <v>46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36</v>
      </c>
      <c r="AE38" s="155">
        <f>SUM(AE39:AE40)</f>
        <v>10</v>
      </c>
      <c r="AF38" s="156">
        <f t="shared" si="33"/>
        <v>46</v>
      </c>
      <c r="AG38" s="153">
        <f>SUM(AG39:AG40)</f>
        <v>38</v>
      </c>
      <c r="AH38" s="154">
        <f>SUM(AH39:AH40)</f>
        <v>8</v>
      </c>
      <c r="AI38" s="172">
        <f t="shared" si="34"/>
        <v>46</v>
      </c>
      <c r="AJ38" s="153">
        <f>SUM(AJ39:AJ40)</f>
        <v>3</v>
      </c>
      <c r="AK38" s="154">
        <f>SUM(AK39:AK40)</f>
        <v>0</v>
      </c>
      <c r="AL38" s="172">
        <f t="shared" si="35"/>
        <v>3</v>
      </c>
      <c r="AM38" s="153">
        <f>SUM(AM39:AM40)</f>
        <v>0</v>
      </c>
      <c r="AN38" s="154">
        <f>SUM(AN39:AN40)</f>
        <v>3</v>
      </c>
      <c r="AO38" s="172">
        <f t="shared" si="36"/>
        <v>3</v>
      </c>
      <c r="AP38" s="181">
        <f>SUM(AP39:AP40)</f>
        <v>41</v>
      </c>
      <c r="AQ38" s="155">
        <f>SUM(AQ39:AQ40)</f>
        <v>5</v>
      </c>
      <c r="AR38" s="195">
        <f t="shared" si="37"/>
        <v>46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 x14ac:dyDescent="0.25">
      <c r="A39" s="336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 x14ac:dyDescent="0.3">
      <c r="A40" s="336"/>
      <c r="B40" s="119" t="s">
        <v>9</v>
      </c>
      <c r="C40" s="139">
        <f>+X40+AS40+BN40</f>
        <v>36</v>
      </c>
      <c r="D40" s="89">
        <f>+Y40+AT40+BO40</f>
        <v>9</v>
      </c>
      <c r="E40" s="105">
        <f t="shared" si="24"/>
        <v>45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36</v>
      </c>
      <c r="J40" s="89">
        <f>+AE40+AZ40+BU40</f>
        <v>9</v>
      </c>
      <c r="K40" s="140">
        <f t="shared" si="26"/>
        <v>45</v>
      </c>
      <c r="L40" s="138">
        <f>+AG40+BB40+BW40</f>
        <v>38</v>
      </c>
      <c r="M40" s="89">
        <f>+AH40+BC40+BX40</f>
        <v>7</v>
      </c>
      <c r="N40" s="140">
        <f t="shared" si="27"/>
        <v>45</v>
      </c>
      <c r="O40" s="138">
        <f>+AJ40+BE40+BZ40</f>
        <v>3</v>
      </c>
      <c r="P40" s="89">
        <f>+AK40+BF40+CA40</f>
        <v>0</v>
      </c>
      <c r="Q40" s="140">
        <f t="shared" si="28"/>
        <v>3</v>
      </c>
      <c r="R40" s="138">
        <f>+AM40+BH40+CC40</f>
        <v>0</v>
      </c>
      <c r="S40" s="89">
        <f>+AN40+BI40+CD40</f>
        <v>3</v>
      </c>
      <c r="T40" s="140">
        <f t="shared" si="29"/>
        <v>3</v>
      </c>
      <c r="U40" s="138">
        <f>+AP40+BK40+CF40</f>
        <v>41</v>
      </c>
      <c r="V40" s="89">
        <f>+AQ40+BL40+CG40</f>
        <v>4</v>
      </c>
      <c r="W40" s="127">
        <f t="shared" si="30"/>
        <v>45</v>
      </c>
      <c r="X40" s="198">
        <v>36</v>
      </c>
      <c r="Y40" s="84">
        <v>9</v>
      </c>
      <c r="Z40" s="174">
        <f t="shared" si="31"/>
        <v>45</v>
      </c>
      <c r="AA40" s="159"/>
      <c r="AB40" s="84"/>
      <c r="AC40" s="174">
        <f t="shared" si="32"/>
        <v>0</v>
      </c>
      <c r="AD40" s="138">
        <f>+X40+AA40</f>
        <v>36</v>
      </c>
      <c r="AE40" s="89">
        <f>+Y40+AB40</f>
        <v>9</v>
      </c>
      <c r="AF40" s="160">
        <f t="shared" si="33"/>
        <v>45</v>
      </c>
      <c r="AG40" s="159">
        <v>38</v>
      </c>
      <c r="AH40" s="84">
        <v>7</v>
      </c>
      <c r="AI40" s="174">
        <f t="shared" si="34"/>
        <v>45</v>
      </c>
      <c r="AJ40" s="159">
        <v>3</v>
      </c>
      <c r="AK40" s="84"/>
      <c r="AL40" s="174">
        <f t="shared" si="35"/>
        <v>3</v>
      </c>
      <c r="AM40" s="159"/>
      <c r="AN40" s="84">
        <v>3</v>
      </c>
      <c r="AO40" s="174">
        <f t="shared" si="36"/>
        <v>3</v>
      </c>
      <c r="AP40" s="138">
        <f>+AG40+AJ40-AM40</f>
        <v>41</v>
      </c>
      <c r="AQ40" s="89">
        <f>+AH40+AK40-AN40</f>
        <v>4</v>
      </c>
      <c r="AR40" s="199">
        <f t="shared" si="37"/>
        <v>45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 x14ac:dyDescent="0.25">
      <c r="A41" s="333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 x14ac:dyDescent="0.25">
      <c r="A42" s="334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 x14ac:dyDescent="0.25">
      <c r="A43" s="334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 x14ac:dyDescent="0.3">
      <c r="A44" s="334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 x14ac:dyDescent="0.25">
      <c r="A45" s="334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 x14ac:dyDescent="0.25">
      <c r="A46" s="334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 x14ac:dyDescent="0.3">
      <c r="A47" s="334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 x14ac:dyDescent="0.25">
      <c r="A48" s="334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 x14ac:dyDescent="0.25">
      <c r="A49" s="334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 x14ac:dyDescent="0.3">
      <c r="A50" s="334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 x14ac:dyDescent="0.25">
      <c r="A51" s="334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 x14ac:dyDescent="0.25">
      <c r="A52" s="334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 x14ac:dyDescent="0.3">
      <c r="A53" s="335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 x14ac:dyDescent="0.25">
      <c r="A54" s="39">
        <v>8</v>
      </c>
      <c r="B54" s="121" t="s">
        <v>12</v>
      </c>
      <c r="C54" s="129">
        <f t="shared" ref="C54:AH54" si="68">C9+C13+C16+C32+C35+C38+C41</f>
        <v>109</v>
      </c>
      <c r="D54" s="108">
        <f t="shared" si="68"/>
        <v>20</v>
      </c>
      <c r="E54" s="109">
        <f t="shared" si="68"/>
        <v>129</v>
      </c>
      <c r="F54" s="149">
        <f t="shared" si="68"/>
        <v>5</v>
      </c>
      <c r="G54" s="108">
        <f t="shared" si="68"/>
        <v>2</v>
      </c>
      <c r="H54" s="150">
        <f t="shared" si="68"/>
        <v>7</v>
      </c>
      <c r="I54" s="149">
        <f t="shared" si="68"/>
        <v>114</v>
      </c>
      <c r="J54" s="108">
        <f t="shared" si="68"/>
        <v>22</v>
      </c>
      <c r="K54" s="150">
        <f t="shared" si="68"/>
        <v>136</v>
      </c>
      <c r="L54" s="151">
        <f t="shared" si="68"/>
        <v>116</v>
      </c>
      <c r="M54" s="110">
        <f t="shared" si="68"/>
        <v>20</v>
      </c>
      <c r="N54" s="152">
        <f t="shared" si="68"/>
        <v>136</v>
      </c>
      <c r="O54" s="149">
        <f t="shared" si="68"/>
        <v>12</v>
      </c>
      <c r="P54" s="108">
        <f t="shared" si="68"/>
        <v>0</v>
      </c>
      <c r="Q54" s="150">
        <f t="shared" si="68"/>
        <v>12</v>
      </c>
      <c r="R54" s="149">
        <f t="shared" si="68"/>
        <v>6</v>
      </c>
      <c r="S54" s="108">
        <f t="shared" si="68"/>
        <v>3</v>
      </c>
      <c r="T54" s="150">
        <f t="shared" si="68"/>
        <v>9</v>
      </c>
      <c r="U54" s="149">
        <f t="shared" si="68"/>
        <v>122</v>
      </c>
      <c r="V54" s="108">
        <f t="shared" si="68"/>
        <v>17</v>
      </c>
      <c r="W54" s="130">
        <f t="shared" si="68"/>
        <v>139</v>
      </c>
      <c r="X54" s="207">
        <f t="shared" si="68"/>
        <v>109</v>
      </c>
      <c r="Y54" s="168">
        <f t="shared" si="68"/>
        <v>20</v>
      </c>
      <c r="Z54" s="180">
        <f t="shared" si="68"/>
        <v>129</v>
      </c>
      <c r="AA54" s="167">
        <f t="shared" si="68"/>
        <v>5</v>
      </c>
      <c r="AB54" s="168">
        <f t="shared" si="68"/>
        <v>2</v>
      </c>
      <c r="AC54" s="180">
        <f t="shared" si="68"/>
        <v>7</v>
      </c>
      <c r="AD54" s="189">
        <f t="shared" si="68"/>
        <v>114</v>
      </c>
      <c r="AE54" s="169">
        <f t="shared" si="68"/>
        <v>22</v>
      </c>
      <c r="AF54" s="170">
        <f t="shared" si="68"/>
        <v>136</v>
      </c>
      <c r="AG54" s="167">
        <f t="shared" si="68"/>
        <v>116</v>
      </c>
      <c r="AH54" s="168">
        <f t="shared" si="68"/>
        <v>20</v>
      </c>
      <c r="AI54" s="180">
        <f t="shared" ref="AI54:BN54" si="69">AI9+AI13+AI16+AI32+AI35+AI38+AI41</f>
        <v>136</v>
      </c>
      <c r="AJ54" s="167">
        <f t="shared" si="69"/>
        <v>12</v>
      </c>
      <c r="AK54" s="168">
        <f t="shared" si="69"/>
        <v>0</v>
      </c>
      <c r="AL54" s="180">
        <f t="shared" si="69"/>
        <v>12</v>
      </c>
      <c r="AM54" s="167">
        <f t="shared" si="69"/>
        <v>6</v>
      </c>
      <c r="AN54" s="168">
        <f t="shared" si="69"/>
        <v>3</v>
      </c>
      <c r="AO54" s="180">
        <f t="shared" si="69"/>
        <v>9</v>
      </c>
      <c r="AP54" s="189">
        <f t="shared" si="69"/>
        <v>122</v>
      </c>
      <c r="AQ54" s="169">
        <f t="shared" si="69"/>
        <v>17</v>
      </c>
      <c r="AR54" s="208">
        <f t="shared" si="69"/>
        <v>139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 x14ac:dyDescent="0.25">
      <c r="A55" s="41"/>
      <c r="B55" s="112" t="s">
        <v>5</v>
      </c>
      <c r="C55" s="124"/>
      <c r="D55" s="102">
        <f>D10+D36</f>
        <v>3</v>
      </c>
      <c r="E55" s="103">
        <f>SUM(C55:D55)</f>
        <v>3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3</v>
      </c>
      <c r="K55" s="137">
        <f>SUM(I55:J55)</f>
        <v>3</v>
      </c>
      <c r="L55" s="136"/>
      <c r="M55" s="102">
        <f>M10+M36</f>
        <v>3</v>
      </c>
      <c r="N55" s="137">
        <f>SUM(L55:M55)</f>
        <v>3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3</v>
      </c>
      <c r="W55" s="125">
        <f>SUM(U55:V55)</f>
        <v>3</v>
      </c>
      <c r="X55" s="196"/>
      <c r="Y55" s="2">
        <f>Y10+Y36</f>
        <v>3</v>
      </c>
      <c r="Z55" s="173">
        <f>SUM(X55:Y55)</f>
        <v>3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3</v>
      </c>
      <c r="AF55" s="158">
        <f>SUM(AD55:AE55)</f>
        <v>3</v>
      </c>
      <c r="AG55" s="157"/>
      <c r="AH55" s="2">
        <f>AH10+AH36</f>
        <v>3</v>
      </c>
      <c r="AI55" s="173">
        <f>SUM(AG55:AH55)</f>
        <v>3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3</v>
      </c>
      <c r="AR55" s="197">
        <f>SUM(AP55:AQ55)</f>
        <v>3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 x14ac:dyDescent="0.25">
      <c r="A56" s="41"/>
      <c r="B56" s="112" t="s">
        <v>6</v>
      </c>
      <c r="C56" s="124"/>
      <c r="D56" s="102">
        <f>D11+D14+D18+D21+D24+D27+D30+D33+D39+D43+D46+D49+D52</f>
        <v>7</v>
      </c>
      <c r="E56" s="103">
        <f>SUM(C56:D56)</f>
        <v>7</v>
      </c>
      <c r="F56" s="136"/>
      <c r="G56" s="102">
        <f>G11+G14+G18+G21+G24+G27+G30+G33+G39+G43+G46+G49+G52</f>
        <v>0</v>
      </c>
      <c r="H56" s="137">
        <f>SUM(F56:G56)</f>
        <v>0</v>
      </c>
      <c r="I56" s="136"/>
      <c r="J56" s="102">
        <f>J11+J14+J18+J21+J24+J27+J30+J33+J39+J43+J46+J49+J52</f>
        <v>7</v>
      </c>
      <c r="K56" s="137">
        <f>SUM(I56:J56)</f>
        <v>7</v>
      </c>
      <c r="L56" s="136"/>
      <c r="M56" s="102">
        <f>M11+M14+M18+M21+M24+M27+M30+M33+M39+M43+M46+M49+M52</f>
        <v>7</v>
      </c>
      <c r="N56" s="137">
        <f>SUM(L56:M56)</f>
        <v>7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7</v>
      </c>
      <c r="W56" s="125">
        <f>SUM(U56:V56)</f>
        <v>7</v>
      </c>
      <c r="X56" s="196"/>
      <c r="Y56" s="2">
        <f>Y11+Y14+Y18+Y21+Y24+Y27+Y30+Y33+Y39+Y43+Y46+Y49+Y52</f>
        <v>7</v>
      </c>
      <c r="Z56" s="173">
        <f>SUM(X56:Y56)</f>
        <v>7</v>
      </c>
      <c r="AA56" s="157"/>
      <c r="AB56" s="2">
        <f>AB11+AB14+AB18+AB21+AB24+AB27+AB30+AB33+AB39+AB43+AB46+AB49+AB52</f>
        <v>0</v>
      </c>
      <c r="AC56" s="173">
        <f>SUM(AA56:AB56)</f>
        <v>0</v>
      </c>
      <c r="AD56" s="182"/>
      <c r="AE56" s="88">
        <f>AE11+AE14+AE18+AE21+AE24+AE27+AE30+AE33+AE39+AE43+AE46+AE49+AE52</f>
        <v>7</v>
      </c>
      <c r="AF56" s="158">
        <f>SUM(AD56:AE56)</f>
        <v>7</v>
      </c>
      <c r="AG56" s="157"/>
      <c r="AH56" s="2">
        <f>AH11+AH14+AH18+AH21+AH24+AH27+AH30+AH33+AH39+AH43+AH46+AH49+AH52</f>
        <v>7</v>
      </c>
      <c r="AI56" s="173">
        <f>SUM(AG56:AH56)</f>
        <v>7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7</v>
      </c>
      <c r="AR56" s="197">
        <f>SUM(AP56:AQ56)</f>
        <v>7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 x14ac:dyDescent="0.3">
      <c r="A57" s="41"/>
      <c r="B57" s="112" t="s">
        <v>7</v>
      </c>
      <c r="C57" s="128">
        <f>C12+C15+C19+C22+C25+C28+C31+C34+C37+C40+C44+C47+C50+C53</f>
        <v>109</v>
      </c>
      <c r="D57" s="104">
        <f>D12+D15+D19+D22+D25+D28+D31+D34+D37+D40+D44+D47+D50+D53</f>
        <v>10</v>
      </c>
      <c r="E57" s="105">
        <f>SUM(C57:D57)</f>
        <v>119</v>
      </c>
      <c r="F57" s="148">
        <f>F12+F15+F19+F22+F25+F28+F31+F34+F37+F40+F44+F47+F50+F53</f>
        <v>5</v>
      </c>
      <c r="G57" s="104">
        <f>G12+G15+G19+G22+G25+G28+G31+G34+G37+G40+G44+G47+G50+G53</f>
        <v>2</v>
      </c>
      <c r="H57" s="140">
        <f>SUM(F57:G57)</f>
        <v>7</v>
      </c>
      <c r="I57" s="148">
        <f>I12+I15+I19+I22+I25+I28+I31+I34+I37+I40+I44+I47+I50+I53</f>
        <v>114</v>
      </c>
      <c r="J57" s="104">
        <f>J12+J15+J19+J22+J25+J28+J31+J34+J37+J40+J44+J47+J50+J53</f>
        <v>12</v>
      </c>
      <c r="K57" s="140">
        <f>SUM(I57:J57)</f>
        <v>126</v>
      </c>
      <c r="L57" s="148">
        <f>L12+L15+L19+L22+L25+L28+L31+L34+L37+L40+L44+L47+L50+L53</f>
        <v>116</v>
      </c>
      <c r="M57" s="104">
        <f>M12+M15+M19+M22+M25+M28+M31+M34+M37+M40+M44+M47+M50+M53</f>
        <v>10</v>
      </c>
      <c r="N57" s="140">
        <f>SUM(L57:M57)</f>
        <v>126</v>
      </c>
      <c r="O57" s="148">
        <f>O12+O15+O19+O22+O25+O28+O31+O34+O37+O40+O44+O47+O50+O53</f>
        <v>12</v>
      </c>
      <c r="P57" s="104">
        <f>P12+P15+P19+P22+P25+P28+P31+P34+P37+P40+P44+P47+P50+P53</f>
        <v>0</v>
      </c>
      <c r="Q57" s="140">
        <f>SUM(O57:P57)</f>
        <v>12</v>
      </c>
      <c r="R57" s="148">
        <f>R12+R15+R19+R22+R25+R28+R31+R34+R37+R40+R44+R47+R50+R53</f>
        <v>6</v>
      </c>
      <c r="S57" s="104">
        <f>S12+S15+S19+S22+S25+S28+S31+S34+S37+S40+S44+S47+S50+S53</f>
        <v>3</v>
      </c>
      <c r="T57" s="140">
        <f>SUM(R57:S57)</f>
        <v>9</v>
      </c>
      <c r="U57" s="148">
        <f>U12+U15+U19+U22+U25+U28+U31+U34+U37+U40+U44+U47+U50+U53</f>
        <v>122</v>
      </c>
      <c r="V57" s="104">
        <f>V12+V15+V19+V22+V25+V28+V31+V34+V37+V40+V44+V47+V50+V53</f>
        <v>7</v>
      </c>
      <c r="W57" s="127">
        <f>SUM(U57:V57)</f>
        <v>129</v>
      </c>
      <c r="X57" s="209">
        <f>X12+X15+X19+X22+X25+X28+X31+X34+X37+X40+X44+X47+X50+X53</f>
        <v>109</v>
      </c>
      <c r="Y57" s="36">
        <f>Y12+Y15+Y19+Y22+Y25+Y28+Y31+Y34+Y37+Y40+Y44+Y47+Y50+Y53</f>
        <v>10</v>
      </c>
      <c r="Z57" s="174">
        <f>SUM(X57:Y57)</f>
        <v>119</v>
      </c>
      <c r="AA57" s="171">
        <f>AA12+AA15+AA19+AA22+AA25+AA28+AA31+AA34+AA37+AA40+AA44+AA47+AA50+AA53</f>
        <v>5</v>
      </c>
      <c r="AB57" s="36">
        <f>AB12+AB15+AB19+AB22+AB25+AB28+AB31+AB34+AB37+AB40+AB44+AB47+AB50+AB53</f>
        <v>2</v>
      </c>
      <c r="AC57" s="174">
        <f>SUM(AA57:AB57)</f>
        <v>7</v>
      </c>
      <c r="AD57" s="138">
        <f>AD12+AD15+AD19+AD22+AD25+AD28+AD31+AD34+AD37+AD40+AD44+AD47+AD50+AD53</f>
        <v>114</v>
      </c>
      <c r="AE57" s="89">
        <f>AE12+AE15+AE19+AE22+AE25+AE28+AE31+AE34+AE37+AE40+AE44+AE47+AE50+AE53</f>
        <v>12</v>
      </c>
      <c r="AF57" s="160">
        <f>SUM(AD57:AE57)</f>
        <v>126</v>
      </c>
      <c r="AG57" s="171">
        <f>AG12+AG15+AG19+AG22+AG25+AG28+AG31+AG34+AG37+AG40+AG44+AG47+AG50+AG53</f>
        <v>116</v>
      </c>
      <c r="AH57" s="36">
        <f>AH12+AH15+AH19+AH22+AH25+AH28+AH31+AH34+AH37+AH40+AH44+AH47+AH50+AH53</f>
        <v>10</v>
      </c>
      <c r="AI57" s="174">
        <f>SUM(AG57:AH57)</f>
        <v>126</v>
      </c>
      <c r="AJ57" s="171">
        <f>AJ12+AJ15+AJ19+AJ22+AJ25+AJ28+AJ31+AJ34+AJ37+AJ40+AJ44+AJ47+AJ50+AJ53</f>
        <v>12</v>
      </c>
      <c r="AK57" s="36">
        <f>AK12+AK15+AK19+AK22+AK25+AK28+AK31+AK34+AK37+AK40+AK44+AK47+AK50+AK53</f>
        <v>0</v>
      </c>
      <c r="AL57" s="174">
        <f>SUM(AJ57:AK57)</f>
        <v>12</v>
      </c>
      <c r="AM57" s="171">
        <f>AM12+AM15+AM19+AM22+AM25+AM28+AM31+AM34+AM37+AM40+AM44+AM47+AM50+AM53</f>
        <v>6</v>
      </c>
      <c r="AN57" s="36">
        <f>AN12+AN15+AN19+AN22+AN25+AN28+AN31+AN34+AN37+AN40+AN44+AN47+AN50+AN53</f>
        <v>3</v>
      </c>
      <c r="AO57" s="174">
        <f>SUM(AM57:AN57)</f>
        <v>9</v>
      </c>
      <c r="AP57" s="138">
        <f>AP12+AP15+AP19+AP22+AP25+AP28+AP31+AP34+AP37+AP40+AP44+AP47+AP50+AP53</f>
        <v>122</v>
      </c>
      <c r="AQ57" s="89">
        <f>AQ12+AQ15+AQ19+AQ22+AQ25+AQ28+AQ31+AQ34+AQ37+AQ40+AQ44+AQ47+AQ50+AQ53</f>
        <v>7</v>
      </c>
      <c r="AR57" s="199">
        <f>SUM(AP57:AQ57)</f>
        <v>129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45866141700000002" right="0.20866141699999999" top="0.24803149599999999" bottom="0.25" header="0.31496062992126" footer="0.31496062992126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topLeftCell="D4" zoomScale="85" zoomScaleNormal="85" zoomScaleSheetLayoutView="85" workbookViewId="0">
      <selection activeCell="M11" sqref="M11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32" t="s">
        <v>73</v>
      </c>
      <c r="B2" s="332"/>
      <c r="C2" s="373" t="str">
        <f>+'Т1 - број запослених'!C2:L2</f>
        <v>ОПШТИНА КУЧЕВО</v>
      </c>
      <c r="D2" s="373"/>
      <c r="E2" s="373"/>
      <c r="F2" s="373"/>
      <c r="G2" s="373"/>
      <c r="H2" s="373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 x14ac:dyDescent="0.25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 x14ac:dyDescent="0.3">
      <c r="B4" s="221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4"/>
      <c r="M4" s="367" t="s">
        <v>113</v>
      </c>
      <c r="N4" s="367"/>
      <c r="O4" s="367"/>
      <c r="P4" s="367"/>
      <c r="Q4" s="367"/>
      <c r="R4" s="377"/>
    </row>
    <row r="5" spans="1:21" ht="95.25" customHeight="1" x14ac:dyDescent="0.25">
      <c r="A5" s="249" t="s">
        <v>70</v>
      </c>
      <c r="B5" s="92" t="s">
        <v>0</v>
      </c>
      <c r="C5" s="101" t="s">
        <v>110</v>
      </c>
      <c r="D5" s="99" t="s">
        <v>83</v>
      </c>
      <c r="E5" s="101" t="s">
        <v>111</v>
      </c>
      <c r="F5" s="99" t="s">
        <v>84</v>
      </c>
      <c r="G5" s="211" t="s">
        <v>112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114</v>
      </c>
      <c r="M5" s="261" t="s">
        <v>115</v>
      </c>
      <c r="N5" s="100" t="s">
        <v>86</v>
      </c>
      <c r="O5" s="211" t="s">
        <v>116</v>
      </c>
      <c r="P5" s="100" t="s">
        <v>87</v>
      </c>
      <c r="Q5" s="211" t="s">
        <v>117</v>
      </c>
      <c r="R5" s="100" t="s">
        <v>88</v>
      </c>
    </row>
    <row r="6" spans="1:21" x14ac:dyDescent="0.25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2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 x14ac:dyDescent="0.25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3"/>
      <c r="M7" s="379"/>
      <c r="N7" s="323"/>
      <c r="O7" s="325"/>
      <c r="P7" s="323"/>
      <c r="Q7" s="325"/>
      <c r="R7" s="323"/>
    </row>
    <row r="8" spans="1:21" ht="29.25" x14ac:dyDescent="0.25">
      <c r="A8" s="336">
        <v>1</v>
      </c>
      <c r="B8" s="33" t="s">
        <v>98</v>
      </c>
      <c r="C8" s="233">
        <f>SUM(C9:C11)</f>
        <v>64</v>
      </c>
      <c r="D8" s="227">
        <v>88004000</v>
      </c>
      <c r="E8" s="234">
        <f>SUM(E9:E11)</f>
        <v>0</v>
      </c>
      <c r="F8" s="227"/>
      <c r="G8" s="234">
        <f>SUM(G9:G11)</f>
        <v>0</v>
      </c>
      <c r="H8" s="251"/>
      <c r="I8" s="270">
        <v>6794532.6200000001</v>
      </c>
      <c r="J8" s="227"/>
      <c r="K8" s="271"/>
      <c r="L8" s="294">
        <f>I8*1.1*11+I8</f>
        <v>89008377.322000012</v>
      </c>
      <c r="M8" s="262">
        <f>SUM(M9:M11)</f>
        <v>69</v>
      </c>
      <c r="N8" s="227">
        <v>88228000</v>
      </c>
      <c r="O8" s="233">
        <f>SUM(O9:O11)</f>
        <v>0</v>
      </c>
      <c r="P8" s="227"/>
      <c r="Q8" s="233">
        <f>SUM(Q9:Q11)</f>
        <v>0</v>
      </c>
      <c r="R8" s="227"/>
    </row>
    <row r="9" spans="1:21" x14ac:dyDescent="0.25">
      <c r="A9" s="336"/>
      <c r="B9" s="34" t="s">
        <v>5</v>
      </c>
      <c r="C9" s="213">
        <f>+'Т1 - број запослених'!AF10</f>
        <v>3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49" si="0">I9*1.1*11+I9</f>
        <v>0</v>
      </c>
      <c r="M9" s="263">
        <f>+'Т1 - број запослених'!AR10</f>
        <v>3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 x14ac:dyDescent="0.25">
      <c r="A10" s="336"/>
      <c r="B10" s="34" t="s">
        <v>6</v>
      </c>
      <c r="C10" s="213">
        <f>+'Т1 - број запослених'!AF11</f>
        <v>3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3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 x14ac:dyDescent="0.25">
      <c r="A11" s="336"/>
      <c r="B11" s="34" t="s">
        <v>7</v>
      </c>
      <c r="C11" s="213">
        <f>+'Т1 - број запослених'!AF12</f>
        <v>58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63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 x14ac:dyDescent="0.25">
      <c r="A12" s="336">
        <v>2</v>
      </c>
      <c r="B12" s="33" t="s">
        <v>8</v>
      </c>
      <c r="C12" s="212">
        <f>C13+C14</f>
        <v>14</v>
      </c>
      <c r="D12" s="87">
        <v>17020000</v>
      </c>
      <c r="E12" s="212">
        <f>E13+E14</f>
        <v>0</v>
      </c>
      <c r="F12" s="87"/>
      <c r="G12" s="212">
        <f>G14</f>
        <v>0</v>
      </c>
      <c r="H12" s="253"/>
      <c r="I12" s="273">
        <v>1421265.44</v>
      </c>
      <c r="J12" s="87"/>
      <c r="K12" s="274"/>
      <c r="L12" s="294">
        <f t="shared" si="0"/>
        <v>18618577.264000002</v>
      </c>
      <c r="M12" s="264">
        <f>M13+M14</f>
        <v>11</v>
      </c>
      <c r="N12" s="87">
        <v>17660000</v>
      </c>
      <c r="O12" s="212">
        <f>O13+O14</f>
        <v>0</v>
      </c>
      <c r="P12" s="87"/>
      <c r="Q12" s="212">
        <f>Q13+Q14</f>
        <v>0</v>
      </c>
      <c r="R12" s="87"/>
    </row>
    <row r="13" spans="1:21" x14ac:dyDescent="0.25">
      <c r="A13" s="336"/>
      <c r="B13" s="34" t="s">
        <v>6</v>
      </c>
      <c r="C13" s="213">
        <f>+'Т1 - број запослених'!AF14</f>
        <v>2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2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 x14ac:dyDescent="0.25">
      <c r="A14" s="336"/>
      <c r="B14" s="34" t="s">
        <v>7</v>
      </c>
      <c r="C14" s="213">
        <f>+'Т1 - број запослених'!AF15</f>
        <v>12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9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 x14ac:dyDescent="0.25">
      <c r="A15" s="336">
        <v>3</v>
      </c>
      <c r="B15" s="8" t="s">
        <v>50</v>
      </c>
      <c r="C15" s="212">
        <f t="shared" ref="C15:J15" si="1">C16+C19+C22+C25+C28</f>
        <v>10</v>
      </c>
      <c r="D15" s="9">
        <f t="shared" si="1"/>
        <v>12525000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1095095.8</v>
      </c>
      <c r="J15" s="9">
        <f t="shared" si="1"/>
        <v>0</v>
      </c>
      <c r="K15" s="276">
        <f>K16+K19+K22+K25+K28</f>
        <v>0</v>
      </c>
      <c r="L15" s="294">
        <f t="shared" si="0"/>
        <v>14345754.980000002</v>
      </c>
      <c r="M15" s="254">
        <f t="shared" ref="M15:R15" si="2">M16+M19+M22+M25+M28</f>
        <v>11</v>
      </c>
      <c r="N15" s="9">
        <f t="shared" si="2"/>
        <v>14170000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36"/>
      <c r="B16" s="79" t="s">
        <v>141</v>
      </c>
      <c r="C16" s="213">
        <f>C17+C18</f>
        <v>10</v>
      </c>
      <c r="D16" s="78">
        <v>12525000</v>
      </c>
      <c r="E16" s="213">
        <f>E17+E18</f>
        <v>0</v>
      </c>
      <c r="F16" s="78"/>
      <c r="G16" s="213">
        <f>G17+G18</f>
        <v>0</v>
      </c>
      <c r="H16" s="255"/>
      <c r="I16" s="277">
        <v>1095095.8</v>
      </c>
      <c r="J16" s="78"/>
      <c r="K16" s="278"/>
      <c r="L16" s="294">
        <f t="shared" si="0"/>
        <v>14345754.980000002</v>
      </c>
      <c r="M16" s="263">
        <f>M17+M18</f>
        <v>11</v>
      </c>
      <c r="N16" s="78">
        <v>14170000</v>
      </c>
      <c r="O16" s="213">
        <f>O17+O18</f>
        <v>0</v>
      </c>
      <c r="P16" s="78"/>
      <c r="Q16" s="213">
        <f>Q17+Q18</f>
        <v>0</v>
      </c>
      <c r="R16" s="78"/>
      <c r="U16" s="15"/>
    </row>
    <row r="17" spans="1:21" x14ac:dyDescent="0.25">
      <c r="A17" s="336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 x14ac:dyDescent="0.3">
      <c r="A18" s="336"/>
      <c r="B18" s="35" t="s">
        <v>7</v>
      </c>
      <c r="C18" s="213">
        <f>+'Т1 - број запослених'!AF19</f>
        <v>9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10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 x14ac:dyDescent="0.25">
      <c r="A19" s="336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 x14ac:dyDescent="0.25">
      <c r="A20" s="336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 x14ac:dyDescent="0.3">
      <c r="A21" s="336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 x14ac:dyDescent="0.25">
      <c r="A22" s="336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 x14ac:dyDescent="0.25">
      <c r="A23" s="336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 x14ac:dyDescent="0.3">
      <c r="A24" s="336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 x14ac:dyDescent="0.25">
      <c r="A25" s="336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 x14ac:dyDescent="0.25">
      <c r="A26" s="336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 x14ac:dyDescent="0.3">
      <c r="A27" s="336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 x14ac:dyDescent="0.25">
      <c r="A28" s="336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 x14ac:dyDescent="0.25">
      <c r="A29" s="336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 x14ac:dyDescent="0.3">
      <c r="A30" s="336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 x14ac:dyDescent="0.25">
      <c r="A31" s="333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 x14ac:dyDescent="0.25">
      <c r="A32" s="334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 x14ac:dyDescent="0.25">
      <c r="A33" s="335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 x14ac:dyDescent="0.25">
      <c r="A34" s="333">
        <v>5</v>
      </c>
      <c r="B34" s="38" t="s">
        <v>1</v>
      </c>
      <c r="C34" s="212">
        <f>C35+C36</f>
        <v>2</v>
      </c>
      <c r="D34" s="77">
        <v>2076000</v>
      </c>
      <c r="E34" s="212">
        <f>E36</f>
        <v>0</v>
      </c>
      <c r="F34" s="77"/>
      <c r="G34" s="212">
        <f>G36</f>
        <v>0</v>
      </c>
      <c r="H34" s="256"/>
      <c r="I34" s="281">
        <v>182307.39</v>
      </c>
      <c r="J34" s="77"/>
      <c r="K34" s="282"/>
      <c r="L34" s="294">
        <f t="shared" si="0"/>
        <v>2388226.8090000008</v>
      </c>
      <c r="M34" s="264">
        <f>M35+M36</f>
        <v>2</v>
      </c>
      <c r="N34" s="77">
        <v>2360000</v>
      </c>
      <c r="O34" s="212">
        <f>O35+O36</f>
        <v>0</v>
      </c>
      <c r="P34" s="77"/>
      <c r="Q34" s="212">
        <f>Q36</f>
        <v>0</v>
      </c>
      <c r="R34" s="77"/>
    </row>
    <row r="35" spans="1:21" x14ac:dyDescent="0.25">
      <c r="A35" s="334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 x14ac:dyDescent="0.25">
      <c r="A36" s="335"/>
      <c r="B36" s="34" t="s">
        <v>7</v>
      </c>
      <c r="C36" s="213">
        <f>+'Т1 - број запослених'!AF37</f>
        <v>2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2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 x14ac:dyDescent="0.25">
      <c r="A37" s="336">
        <v>6</v>
      </c>
      <c r="B37" s="38" t="s">
        <v>11</v>
      </c>
      <c r="C37" s="212">
        <f>SUM(C38:C39)</f>
        <v>46</v>
      </c>
      <c r="D37" s="77">
        <v>54578000</v>
      </c>
      <c r="E37" s="212">
        <f>SUM(E38:E39)</f>
        <v>0</v>
      </c>
      <c r="F37" s="77"/>
      <c r="G37" s="212">
        <f>SUM(G38:G39)</f>
        <v>0</v>
      </c>
      <c r="H37" s="256">
        <v>2968000</v>
      </c>
      <c r="I37" s="281">
        <v>4569633.8199999994</v>
      </c>
      <c r="J37" s="77"/>
      <c r="K37" s="282">
        <v>234804</v>
      </c>
      <c r="L37" s="294">
        <f t="shared" si="0"/>
        <v>59862203.041999996</v>
      </c>
      <c r="M37" s="264">
        <f>SUM(M38:M39)</f>
        <v>46</v>
      </c>
      <c r="N37" s="77">
        <v>60182000</v>
      </c>
      <c r="O37" s="212">
        <f>SUM(O38:O39)</f>
        <v>0</v>
      </c>
      <c r="P37" s="77"/>
      <c r="Q37" s="212">
        <f>SUM(Q38:Q39)</f>
        <v>0</v>
      </c>
      <c r="R37" s="77">
        <v>2768000</v>
      </c>
    </row>
    <row r="38" spans="1:21" x14ac:dyDescent="0.25">
      <c r="A38" s="336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 x14ac:dyDescent="0.25">
      <c r="A39" s="336"/>
      <c r="B39" s="12" t="s">
        <v>9</v>
      </c>
      <c r="C39" s="213">
        <f>+'Т1 - број запослених'!AF40</f>
        <v>45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45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 x14ac:dyDescent="0.25">
      <c r="A40" s="333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 x14ac:dyDescent="0.25">
      <c r="A41" s="334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 x14ac:dyDescent="0.25">
      <c r="A42" s="334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 x14ac:dyDescent="0.3">
      <c r="A43" s="334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 x14ac:dyDescent="0.25">
      <c r="A44" s="334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 x14ac:dyDescent="0.25">
      <c r="A45" s="334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 x14ac:dyDescent="0.3">
      <c r="A46" s="334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 x14ac:dyDescent="0.25">
      <c r="A47" s="334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 x14ac:dyDescent="0.25">
      <c r="A48" s="334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 x14ac:dyDescent="0.3">
      <c r="A49" s="334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3" t="s">
        <v>12</v>
      </c>
      <c r="C50" s="91">
        <f t="shared" ref="C50:K50" si="4">C8+C12+C15+C31+C34+C37+C40</f>
        <v>136</v>
      </c>
      <c r="D50" s="40">
        <f t="shared" si="4"/>
        <v>174203000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2968000</v>
      </c>
      <c r="I50" s="289">
        <f>I8+I12+I15+I31+I34+I37+I40</f>
        <v>14062835.07</v>
      </c>
      <c r="J50" s="40">
        <f t="shared" si="4"/>
        <v>0</v>
      </c>
      <c r="K50" s="290">
        <f t="shared" si="4"/>
        <v>234804</v>
      </c>
      <c r="L50" s="294">
        <f>I50*1.1*11+I50</f>
        <v>184223139.417</v>
      </c>
      <c r="M50" s="267">
        <f t="shared" ref="M50:R50" si="5">M8+M12+M15+M31+M34+M37+M40</f>
        <v>139</v>
      </c>
      <c r="N50" s="40">
        <f t="shared" si="5"/>
        <v>182600000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2768000</v>
      </c>
    </row>
    <row r="51" spans="1:21" x14ac:dyDescent="0.25">
      <c r="A51" s="41"/>
      <c r="B51" s="34" t="s">
        <v>5</v>
      </c>
      <c r="C51" s="213">
        <f>+'Т1 - број запослених'!AF55</f>
        <v>3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ref="L51:L53" si="6">I51*1.07*12</f>
        <v>0</v>
      </c>
      <c r="M51" s="263">
        <f>+'Т1 - број запослених'!AR55</f>
        <v>3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3">
        <f>+'Т1 - број запослених'!AF56</f>
        <v>7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6"/>
        <v>0</v>
      </c>
      <c r="M52" s="263">
        <f>+'Т1 - број запослених'!AR56</f>
        <v>7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3">
        <f>+'Т1 - број запослених'!AF57</f>
        <v>126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6"/>
        <v>0</v>
      </c>
      <c r="M53" s="263">
        <f>+'Т1 - број запослених'!AR57</f>
        <v>129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 x14ac:dyDescent="0.25">
      <c r="L54" s="294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20866141699999999" right="0.20866141699999999" top="0.24803149599999999" bottom="0.25" header="0.31496062992126" footer="0.31496062992126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view="pageBreakPreview" topLeftCell="A5" zoomScale="60" zoomScaleNormal="100" workbookViewId="0">
      <selection activeCell="G14" sqref="G1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32" t="s">
        <v>73</v>
      </c>
      <c r="B2" s="332"/>
      <c r="C2" s="381" t="str">
        <f>+'Т1 - број запослених'!C2:L2</f>
        <v>ОПШТИНА КУЧЕВО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5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0" t="s">
        <v>143</v>
      </c>
      <c r="C9" s="80">
        <v>463</v>
      </c>
      <c r="D9" s="77"/>
      <c r="E9" s="77"/>
      <c r="F9" s="77">
        <v>1</v>
      </c>
      <c r="G9" s="77">
        <v>2027000</v>
      </c>
      <c r="H9" s="218">
        <f>D9+F9</f>
        <v>1</v>
      </c>
      <c r="I9" s="222">
        <f>E9+G9</f>
        <v>2027000</v>
      </c>
    </row>
    <row r="10" spans="1:9" x14ac:dyDescent="0.25">
      <c r="A10" s="42">
        <v>2</v>
      </c>
      <c r="B10" s="80" t="s">
        <v>144</v>
      </c>
      <c r="C10" s="80">
        <v>464</v>
      </c>
      <c r="D10" s="77"/>
      <c r="E10" s="77"/>
      <c r="F10" s="77">
        <v>3</v>
      </c>
      <c r="G10" s="77">
        <v>3262000</v>
      </c>
      <c r="H10" s="218">
        <f t="shared" ref="H10:H27" si="0">D10+F10</f>
        <v>3</v>
      </c>
      <c r="I10" s="222">
        <f t="shared" ref="I10:I27" si="1">E10+G10</f>
        <v>3262000</v>
      </c>
    </row>
    <row r="11" spans="1:9" x14ac:dyDescent="0.25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 x14ac:dyDescent="0.25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 x14ac:dyDescent="0.25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 x14ac:dyDescent="0.25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 x14ac:dyDescent="0.25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 x14ac:dyDescent="0.25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 x14ac:dyDescent="0.25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 x14ac:dyDescent="0.25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 x14ac:dyDescent="0.25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 x14ac:dyDescent="0.25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 x14ac:dyDescent="0.25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 x14ac:dyDescent="0.25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 x14ac:dyDescent="0.25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 x14ac:dyDescent="0.25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 x14ac:dyDescent="0.25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 x14ac:dyDescent="0.25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 x14ac:dyDescent="0.25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 x14ac:dyDescent="0.25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4</v>
      </c>
      <c r="G28" s="222">
        <f>SUM(G9:G19)</f>
        <v>5289000</v>
      </c>
      <c r="H28" s="222">
        <f>SUM(H9:H27)</f>
        <v>4</v>
      </c>
      <c r="I28" s="222">
        <f>SUM(I9:I27)</f>
        <v>5289000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505" right="0.70866141732283505" top="0.24803149599999999" bottom="0.25" header="0.31496062992126" footer="0.31496062992126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7"/>
  <sheetViews>
    <sheetView view="pageBreakPreview" topLeftCell="A7" zoomScale="60" zoomScaleNormal="110" workbookViewId="0">
      <selection activeCell="J11" sqref="J11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4" t="s">
        <v>73</v>
      </c>
      <c r="B2" s="384"/>
      <c r="C2" s="395" t="str">
        <f>+'Т1 - број запослених'!C2:L2</f>
        <v>ОПШТИНА КУЧЕВО</v>
      </c>
      <c r="D2" s="395"/>
      <c r="E2" s="395"/>
      <c r="F2" s="395"/>
    </row>
    <row r="3" spans="1:15" x14ac:dyDescent="0.25">
      <c r="A3" s="7"/>
      <c r="B3" s="7"/>
    </row>
    <row r="4" spans="1:15" ht="15.75" x14ac:dyDescent="0.2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25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 x14ac:dyDescent="0.25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 x14ac:dyDescent="0.25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 x14ac:dyDescent="0.25">
      <c r="A9" s="387"/>
      <c r="B9" s="390"/>
      <c r="C9" s="387"/>
      <c r="D9" s="75"/>
      <c r="E9" s="387"/>
      <c r="F9" s="75"/>
      <c r="G9" s="387"/>
      <c r="H9" s="387"/>
      <c r="I9" s="387"/>
      <c r="J9" s="75"/>
      <c r="K9" s="387"/>
      <c r="L9" s="38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8">
        <v>929000</v>
      </c>
      <c r="D11" s="78">
        <v>6060000</v>
      </c>
      <c r="E11" s="78">
        <v>929000</v>
      </c>
      <c r="F11" s="78">
        <v>6060000</v>
      </c>
      <c r="G11" s="78">
        <v>4</v>
      </c>
      <c r="H11" s="78"/>
      <c r="I11" s="78">
        <v>1000000</v>
      </c>
      <c r="J11" s="78">
        <v>546859.52000000002</v>
      </c>
      <c r="K11" s="78">
        <v>5</v>
      </c>
      <c r="L11" s="78"/>
    </row>
    <row r="12" spans="1:15" x14ac:dyDescent="0.25">
      <c r="A12" s="47">
        <v>2</v>
      </c>
      <c r="B12" s="33" t="s">
        <v>8</v>
      </c>
      <c r="C12" s="78">
        <v>441000</v>
      </c>
      <c r="D12" s="78">
        <v>74000</v>
      </c>
      <c r="E12" s="78">
        <v>441000</v>
      </c>
      <c r="F12" s="78">
        <v>74000</v>
      </c>
      <c r="G12" s="78">
        <v>1</v>
      </c>
      <c r="H12" s="78"/>
      <c r="I12" s="78">
        <v>1285000</v>
      </c>
      <c r="J12" s="78"/>
      <c r="K12" s="78">
        <v>3</v>
      </c>
      <c r="L12" s="78"/>
    </row>
    <row r="13" spans="1:15" ht="57.75" x14ac:dyDescent="0.25">
      <c r="A13" s="336">
        <v>3</v>
      </c>
      <c r="B13" s="8" t="s">
        <v>58</v>
      </c>
      <c r="C13" s="9">
        <f>SUM(C14:C18)</f>
        <v>151000</v>
      </c>
      <c r="D13" s="9">
        <f t="shared" ref="D13:L13" si="0">SUM(D14:D18)</f>
        <v>36000</v>
      </c>
      <c r="E13" s="9">
        <f t="shared" si="0"/>
        <v>151000</v>
      </c>
      <c r="F13" s="9">
        <f t="shared" si="0"/>
        <v>36000</v>
      </c>
      <c r="G13" s="9">
        <f t="shared" si="0"/>
        <v>1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ht="30" x14ac:dyDescent="0.25">
      <c r="A14" s="336"/>
      <c r="B14" s="76" t="s">
        <v>142</v>
      </c>
      <c r="C14" s="223">
        <v>151000</v>
      </c>
      <c r="D14" s="223">
        <v>36000</v>
      </c>
      <c r="E14" s="223">
        <v>151000</v>
      </c>
      <c r="F14" s="223">
        <v>36000</v>
      </c>
      <c r="G14" s="223">
        <v>1</v>
      </c>
      <c r="H14" s="223"/>
      <c r="I14" s="223"/>
      <c r="J14" s="223"/>
      <c r="K14" s="223"/>
      <c r="L14" s="223"/>
      <c r="O14" s="15"/>
    </row>
    <row r="15" spans="1:15" x14ac:dyDescent="0.25">
      <c r="A15" s="336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 x14ac:dyDescent="0.25">
      <c r="A16" s="336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 x14ac:dyDescent="0.25">
      <c r="A17" s="336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36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8"/>
      <c r="D20" s="78">
        <v>12000</v>
      </c>
      <c r="E20" s="78"/>
      <c r="F20" s="78">
        <v>12000</v>
      </c>
      <c r="G20" s="78"/>
      <c r="H20" s="78"/>
      <c r="I20" s="78"/>
      <c r="J20" s="78"/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8">
        <v>600000</v>
      </c>
      <c r="D21" s="78">
        <v>190000</v>
      </c>
      <c r="E21" s="78">
        <v>600000</v>
      </c>
      <c r="F21" s="78">
        <v>190000</v>
      </c>
      <c r="G21" s="78">
        <v>4</v>
      </c>
      <c r="H21" s="78"/>
      <c r="I21" s="78">
        <v>1400000</v>
      </c>
      <c r="J21" s="78"/>
      <c r="K21" s="78">
        <v>7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6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 x14ac:dyDescent="0.25">
      <c r="A24" s="336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 x14ac:dyDescent="0.25">
      <c r="A25" s="336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 x14ac:dyDescent="0.25">
      <c r="A26" s="336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 x14ac:dyDescent="0.25">
      <c r="A27" s="39">
        <v>8</v>
      </c>
      <c r="B27" s="48" t="s">
        <v>38</v>
      </c>
      <c r="C27" s="224">
        <f t="shared" ref="C27:L27" si="2">C11+C12+C13+C19+C20+C21+C22</f>
        <v>2121000</v>
      </c>
      <c r="D27" s="224">
        <f t="shared" si="2"/>
        <v>6372000</v>
      </c>
      <c r="E27" s="224">
        <f t="shared" si="2"/>
        <v>2121000</v>
      </c>
      <c r="F27" s="224">
        <f t="shared" si="2"/>
        <v>6372000</v>
      </c>
      <c r="G27" s="224">
        <f t="shared" si="2"/>
        <v>10</v>
      </c>
      <c r="H27" s="224">
        <f t="shared" si="2"/>
        <v>0</v>
      </c>
      <c r="I27" s="224">
        <f t="shared" si="2"/>
        <v>3685000</v>
      </c>
      <c r="J27" s="224">
        <f t="shared" si="2"/>
        <v>546859.52000000002</v>
      </c>
      <c r="K27" s="224">
        <f t="shared" si="2"/>
        <v>15</v>
      </c>
      <c r="L27" s="224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20866141699999999" right="0.20866141699999999" top="0.24803149599999999" bottom="0.25" header="0.31496062992126" footer="0.31496062992126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59"/>
  <sheetViews>
    <sheetView view="pageBreakPreview" topLeftCell="A10" zoomScale="60" zoomScaleNormal="60" workbookViewId="0">
      <selection activeCell="B5" sqref="B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32" t="s">
        <v>73</v>
      </c>
      <c r="B2" s="332"/>
      <c r="C2" s="373" t="str">
        <f>+'Т1 - број запослених'!C2:L2</f>
        <v>ОПШТИНА КУЧЕВО</v>
      </c>
      <c r="D2" s="373"/>
      <c r="E2" s="373"/>
      <c r="F2" s="373"/>
      <c r="G2" s="373"/>
      <c r="H2" s="373"/>
      <c r="I2" s="74"/>
      <c r="J2" s="74"/>
    </row>
    <row r="4" spans="1:28" ht="15.75" x14ac:dyDescent="0.2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 x14ac:dyDescent="0.25">
      <c r="A5" s="15"/>
      <c r="C5" s="7"/>
      <c r="D5" s="7"/>
      <c r="E5" s="7"/>
    </row>
    <row r="6" spans="1:28" ht="18.75" x14ac:dyDescent="0.3">
      <c r="B6" s="221" t="s">
        <v>94</v>
      </c>
    </row>
    <row r="7" spans="1:28" ht="18.75" customHeight="1" x14ac:dyDescent="0.25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SUM(C11:C24)</f>
        <v>152.14000000000001</v>
      </c>
      <c r="D10" s="62">
        <f>SUM(D11:D24)</f>
        <v>8.98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SUM(S11:S24)</f>
        <v>175.12</v>
      </c>
      <c r="T10" s="58"/>
      <c r="U10" s="59"/>
      <c r="V10" s="63">
        <f>SUM(V11:V24)</f>
        <v>8</v>
      </c>
      <c r="W10" s="63"/>
      <c r="X10" s="63">
        <f>SUM(X11:X24)</f>
        <v>16965</v>
      </c>
      <c r="Y10" s="63">
        <f>SUM(Y11:Y24)</f>
        <v>0</v>
      </c>
      <c r="Z10" s="63">
        <f>SUM(Z11:Z24)</f>
        <v>853877.64540000004</v>
      </c>
      <c r="AA10" s="63">
        <f>SUM(AA11:AA24)</f>
        <v>1185647.996291013</v>
      </c>
      <c r="AB10" s="63">
        <f>SUM(AB11:AB24)</f>
        <v>1365273.6677291016</v>
      </c>
    </row>
    <row r="11" spans="1:28" x14ac:dyDescent="0.25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7.74</v>
      </c>
      <c r="T11" s="67">
        <v>17690.150000000001</v>
      </c>
      <c r="U11" s="20">
        <f>S11*T11</f>
        <v>136921.76100000003</v>
      </c>
      <c r="V11" s="72">
        <v>1</v>
      </c>
      <c r="W11" s="295">
        <f>-2842.3*V11</f>
        <v>-2842.3</v>
      </c>
      <c r="X11" s="72">
        <v>2536</v>
      </c>
      <c r="Y11" s="72"/>
      <c r="Z11" s="20">
        <f>U11*V11+X11+Y11</f>
        <v>139457.76100000003</v>
      </c>
      <c r="AA11" s="20">
        <f>(Z11+W11)/0.701</f>
        <v>194886.53495007139</v>
      </c>
      <c r="AB11" s="20">
        <f>AA11+(AA11*15.15%)</f>
        <v>224411.84499500721</v>
      </c>
    </row>
    <row r="12" spans="1:28" x14ac:dyDescent="0.25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 t="shared" ref="S12:S13" si="0">C12+D12+F12+H12+J12+L12+N12+P12+R12</f>
        <v>7.6</v>
      </c>
      <c r="T12" s="67">
        <v>17690.150000000001</v>
      </c>
      <c r="U12" s="20">
        <f t="shared" ref="U12:U13" si="1">S12*T12</f>
        <v>134445.14000000001</v>
      </c>
      <c r="V12" s="72">
        <v>1</v>
      </c>
      <c r="W12" s="295">
        <f t="shared" ref="W12:W42" si="2">-2842.3*V12</f>
        <v>-2842.3</v>
      </c>
      <c r="X12" s="72">
        <v>487</v>
      </c>
      <c r="Y12" s="72"/>
      <c r="Z12" s="20">
        <f t="shared" ref="Z12:Z13" si="3">U12*V12+X12+Y12</f>
        <v>134932.14000000001</v>
      </c>
      <c r="AA12" s="20">
        <f t="shared" ref="AA12:AA13" si="4">(Z12+W12)/0.701</f>
        <v>188430.5848787447</v>
      </c>
      <c r="AB12" s="20">
        <f t="shared" ref="AB12:AB13" si="5">AA12+(AA12*15.15%)</f>
        <v>216977.81848787452</v>
      </c>
    </row>
    <row r="13" spans="1:28" x14ac:dyDescent="0.25">
      <c r="A13" s="17"/>
      <c r="B13" s="18"/>
      <c r="C13" s="67">
        <v>5.98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 t="shared" si="0"/>
        <v>5.98</v>
      </c>
      <c r="T13" s="67">
        <v>17690.150000000001</v>
      </c>
      <c r="U13" s="20">
        <f t="shared" si="1"/>
        <v>105787.09700000002</v>
      </c>
      <c r="V13" s="72">
        <v>1</v>
      </c>
      <c r="W13" s="295">
        <f t="shared" si="2"/>
        <v>-2842.3</v>
      </c>
      <c r="X13" s="72">
        <v>842</v>
      </c>
      <c r="Y13" s="72"/>
      <c r="Z13" s="20">
        <f t="shared" si="3"/>
        <v>106629.09700000002</v>
      </c>
      <c r="AA13" s="20">
        <f t="shared" si="4"/>
        <v>148055.34522111274</v>
      </c>
      <c r="AB13" s="20">
        <f t="shared" si="5"/>
        <v>170485.73002211133</v>
      </c>
    </row>
    <row r="14" spans="1:28" s="303" customFormat="1" ht="29.25" x14ac:dyDescent="0.25">
      <c r="A14" s="296">
        <v>2</v>
      </c>
      <c r="B14" s="306" t="s">
        <v>64</v>
      </c>
      <c r="C14" s="297">
        <v>23.85</v>
      </c>
      <c r="D14" s="297"/>
      <c r="E14" s="298">
        <v>0.3</v>
      </c>
      <c r="F14" s="297">
        <v>7.15</v>
      </c>
      <c r="G14" s="298" t="s">
        <v>41</v>
      </c>
      <c r="H14" s="297"/>
      <c r="I14" s="298" t="s">
        <v>41</v>
      </c>
      <c r="J14" s="297"/>
      <c r="K14" s="298" t="s">
        <v>41</v>
      </c>
      <c r="L14" s="297"/>
      <c r="M14" s="298" t="s">
        <v>41</v>
      </c>
      <c r="N14" s="297"/>
      <c r="O14" s="298" t="s">
        <v>41</v>
      </c>
      <c r="P14" s="297"/>
      <c r="Q14" s="299" t="s">
        <v>41</v>
      </c>
      <c r="R14" s="297"/>
      <c r="S14" s="300">
        <f>C14+D14+F14+H14+J14+L14+N14+P14+R14</f>
        <v>31</v>
      </c>
      <c r="T14" s="297">
        <v>3807.04</v>
      </c>
      <c r="U14" s="301">
        <f>S14*T14</f>
        <v>118018.24000000001</v>
      </c>
      <c r="V14" s="302">
        <v>2</v>
      </c>
      <c r="W14" s="295">
        <f t="shared" si="2"/>
        <v>-5684.6</v>
      </c>
      <c r="X14" s="302">
        <v>7431</v>
      </c>
      <c r="Y14" s="302"/>
      <c r="Z14" s="301">
        <f>U14*V14+X14+Y14</f>
        <v>243467.48</v>
      </c>
      <c r="AA14" s="301">
        <f>(Z14+W14)/0.701</f>
        <v>339205.24964336667</v>
      </c>
      <c r="AB14" s="301">
        <f>AA14+(AA14*15.15%)</f>
        <v>390594.84496433672</v>
      </c>
    </row>
    <row r="15" spans="1:28" s="303" customFormat="1" x14ac:dyDescent="0.25">
      <c r="A15" s="296"/>
      <c r="B15" s="306"/>
      <c r="C15" s="297">
        <v>22.85</v>
      </c>
      <c r="D15" s="297"/>
      <c r="E15" s="298">
        <v>0.3</v>
      </c>
      <c r="F15" s="297">
        <v>6.85</v>
      </c>
      <c r="G15" s="298"/>
      <c r="H15" s="297"/>
      <c r="I15" s="298"/>
      <c r="J15" s="307"/>
      <c r="K15" s="298"/>
      <c r="L15" s="297"/>
      <c r="M15" s="298"/>
      <c r="N15" s="297"/>
      <c r="O15" s="298"/>
      <c r="P15" s="297"/>
      <c r="Q15" s="299"/>
      <c r="R15" s="297"/>
      <c r="S15" s="300">
        <f>C15+D15+F15+H15+J15+L15+N15+P15+R15</f>
        <v>29.700000000000003</v>
      </c>
      <c r="T15" s="297">
        <v>3807.04</v>
      </c>
      <c r="U15" s="301">
        <f>S15*T15</f>
        <v>113069.088</v>
      </c>
      <c r="V15" s="302">
        <v>1</v>
      </c>
      <c r="W15" s="295">
        <f t="shared" si="2"/>
        <v>-2842.3</v>
      </c>
      <c r="X15" s="302">
        <v>4500</v>
      </c>
      <c r="Y15" s="302"/>
      <c r="Z15" s="301">
        <f>U15*V15+X15+Y15</f>
        <v>117569.088</v>
      </c>
      <c r="AA15" s="301">
        <f>(Z15+W15)/0.701</f>
        <v>163661.60912981455</v>
      </c>
      <c r="AB15" s="301">
        <f>AA15+(AA15*15.15%)</f>
        <v>188456.34291298146</v>
      </c>
    </row>
    <row r="16" spans="1:28" ht="28.5" customHeight="1" x14ac:dyDescent="0.25">
      <c r="A16" s="55">
        <v>3</v>
      </c>
      <c r="B16" s="56" t="s">
        <v>25</v>
      </c>
      <c r="C16" s="57">
        <v>12.05</v>
      </c>
      <c r="D16" s="68"/>
      <c r="E16" s="70" t="s">
        <v>41</v>
      </c>
      <c r="F16" s="68"/>
      <c r="G16" s="70" t="s">
        <v>41</v>
      </c>
      <c r="H16" s="68"/>
      <c r="I16" s="70" t="s">
        <v>41</v>
      </c>
      <c r="J16" s="71"/>
      <c r="K16" s="70" t="s">
        <v>41</v>
      </c>
      <c r="L16" s="68"/>
      <c r="M16" s="70" t="s">
        <v>41</v>
      </c>
      <c r="N16" s="68"/>
      <c r="O16" s="70" t="s">
        <v>41</v>
      </c>
      <c r="P16" s="68"/>
      <c r="Q16" s="243" t="s">
        <v>41</v>
      </c>
      <c r="R16" s="68"/>
      <c r="S16" s="19">
        <f t="shared" ref="S16:S24" si="6">C16+D16+F16+H16+J16+L16+N16+P16+R16</f>
        <v>12.05</v>
      </c>
      <c r="T16" s="68"/>
      <c r="U16" s="20">
        <f t="shared" ref="U16:U42" si="7">S16*T16</f>
        <v>0</v>
      </c>
      <c r="V16" s="73"/>
      <c r="W16" s="295">
        <f t="shared" si="2"/>
        <v>0</v>
      </c>
      <c r="X16" s="73"/>
      <c r="Y16" s="73"/>
      <c r="Z16" s="20">
        <f t="shared" ref="Z16:Z42" si="8">U16*V16+X16+Y16</f>
        <v>0</v>
      </c>
      <c r="AA16" s="20">
        <f t="shared" ref="AA16:AA24" si="9">(Z16+W16)/0.701</f>
        <v>0</v>
      </c>
      <c r="AB16" s="20">
        <f t="shared" ref="AB16:AB24" si="10">AA16+(AA16*15.15%)</f>
        <v>0</v>
      </c>
    </row>
    <row r="17" spans="1:28" x14ac:dyDescent="0.25">
      <c r="A17" s="17">
        <v>4</v>
      </c>
      <c r="B17" s="18" t="s">
        <v>26</v>
      </c>
      <c r="C17" s="19">
        <v>10.77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3" t="s">
        <v>41</v>
      </c>
      <c r="R17" s="67"/>
      <c r="S17" s="19">
        <f t="shared" si="6"/>
        <v>10.77</v>
      </c>
      <c r="T17" s="67"/>
      <c r="U17" s="20">
        <f t="shared" si="7"/>
        <v>0</v>
      </c>
      <c r="V17" s="72"/>
      <c r="W17" s="295">
        <f t="shared" si="2"/>
        <v>0</v>
      </c>
      <c r="X17" s="72"/>
      <c r="Y17" s="72"/>
      <c r="Z17" s="20">
        <f t="shared" si="8"/>
        <v>0</v>
      </c>
      <c r="AA17" s="20">
        <f t="shared" si="9"/>
        <v>0</v>
      </c>
      <c r="AB17" s="20">
        <f t="shared" si="10"/>
        <v>0</v>
      </c>
    </row>
    <row r="18" spans="1:28" ht="29.25" x14ac:dyDescent="0.25">
      <c r="A18" s="17">
        <v>5</v>
      </c>
      <c r="B18" s="21" t="s">
        <v>27</v>
      </c>
      <c r="C18" s="19">
        <v>10.45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3" t="s">
        <v>41</v>
      </c>
      <c r="R18" s="67"/>
      <c r="S18" s="19">
        <f t="shared" si="6"/>
        <v>10.45</v>
      </c>
      <c r="T18" s="67"/>
      <c r="U18" s="20">
        <f t="shared" si="7"/>
        <v>0</v>
      </c>
      <c r="V18" s="72"/>
      <c r="W18" s="295">
        <f t="shared" si="2"/>
        <v>0</v>
      </c>
      <c r="X18" s="72"/>
      <c r="Y18" s="72"/>
      <c r="Z18" s="20">
        <f t="shared" si="8"/>
        <v>0</v>
      </c>
      <c r="AA18" s="20">
        <f t="shared" si="9"/>
        <v>0</v>
      </c>
      <c r="AB18" s="20">
        <f t="shared" si="10"/>
        <v>0</v>
      </c>
    </row>
    <row r="19" spans="1:28" ht="27" customHeight="1" x14ac:dyDescent="0.25">
      <c r="A19" s="17">
        <v>6</v>
      </c>
      <c r="B19" s="18" t="s">
        <v>28</v>
      </c>
      <c r="C19" s="19">
        <v>9.91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3" t="s">
        <v>41</v>
      </c>
      <c r="R19" s="67"/>
      <c r="S19" s="19">
        <f t="shared" si="6"/>
        <v>9.91</v>
      </c>
      <c r="T19" s="67"/>
      <c r="U19" s="20">
        <f t="shared" si="7"/>
        <v>0</v>
      </c>
      <c r="V19" s="72"/>
      <c r="W19" s="295">
        <f t="shared" si="2"/>
        <v>0</v>
      </c>
      <c r="X19" s="72"/>
      <c r="Y19" s="72"/>
      <c r="Z19" s="20">
        <f t="shared" si="8"/>
        <v>0</v>
      </c>
      <c r="AA19" s="20">
        <f t="shared" si="9"/>
        <v>0</v>
      </c>
      <c r="AB19" s="20">
        <f t="shared" si="10"/>
        <v>0</v>
      </c>
    </row>
    <row r="20" spans="1:28" x14ac:dyDescent="0.25">
      <c r="A20" s="17">
        <v>7</v>
      </c>
      <c r="B20" s="18" t="s">
        <v>29</v>
      </c>
      <c r="C20" s="19">
        <v>8.9499999999999993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3" t="s">
        <v>41</v>
      </c>
      <c r="R20" s="67"/>
      <c r="S20" s="19">
        <f t="shared" si="6"/>
        <v>8.9499999999999993</v>
      </c>
      <c r="T20" s="67"/>
      <c r="U20" s="20">
        <f t="shared" si="7"/>
        <v>0</v>
      </c>
      <c r="V20" s="72"/>
      <c r="W20" s="295">
        <f t="shared" si="2"/>
        <v>0</v>
      </c>
      <c r="X20" s="72"/>
      <c r="Y20" s="72"/>
      <c r="Z20" s="20">
        <f t="shared" si="8"/>
        <v>0</v>
      </c>
      <c r="AA20" s="20">
        <f t="shared" si="9"/>
        <v>0</v>
      </c>
      <c r="AB20" s="20">
        <f t="shared" si="10"/>
        <v>0</v>
      </c>
    </row>
    <row r="21" spans="1:28" ht="29.25" x14ac:dyDescent="0.25">
      <c r="A21" s="17">
        <v>8</v>
      </c>
      <c r="B21" s="21" t="s">
        <v>30</v>
      </c>
      <c r="C21" s="19">
        <v>8.85</v>
      </c>
      <c r="D21" s="67">
        <v>3.69</v>
      </c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3" t="s">
        <v>41</v>
      </c>
      <c r="R21" s="67"/>
      <c r="S21" s="19">
        <f t="shared" si="6"/>
        <v>12.54</v>
      </c>
      <c r="T21" s="67">
        <v>4566.78</v>
      </c>
      <c r="U21" s="20">
        <f t="shared" si="7"/>
        <v>57267.42119999999</v>
      </c>
      <c r="V21" s="72">
        <v>1</v>
      </c>
      <c r="W21" s="295">
        <f t="shared" si="2"/>
        <v>-2842.3</v>
      </c>
      <c r="X21" s="72">
        <v>819</v>
      </c>
      <c r="Y21" s="72"/>
      <c r="Z21" s="20">
        <f t="shared" si="8"/>
        <v>58086.42119999999</v>
      </c>
      <c r="AA21" s="20">
        <f t="shared" si="9"/>
        <v>78807.590870185435</v>
      </c>
      <c r="AB21" s="20">
        <f t="shared" si="10"/>
        <v>90746.940887018529</v>
      </c>
    </row>
    <row r="22" spans="1:28" x14ac:dyDescent="0.25">
      <c r="A22" s="17">
        <v>9</v>
      </c>
      <c r="B22" s="18" t="s">
        <v>31</v>
      </c>
      <c r="C22" s="19">
        <v>8.74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3" t="s">
        <v>41</v>
      </c>
      <c r="R22" s="67"/>
      <c r="S22" s="19">
        <f t="shared" si="6"/>
        <v>8.74</v>
      </c>
      <c r="T22" s="67"/>
      <c r="U22" s="20">
        <f t="shared" si="7"/>
        <v>0</v>
      </c>
      <c r="V22" s="72"/>
      <c r="W22" s="295">
        <f t="shared" si="2"/>
        <v>0</v>
      </c>
      <c r="X22" s="72"/>
      <c r="Y22" s="72"/>
      <c r="Z22" s="20">
        <f t="shared" si="8"/>
        <v>0</v>
      </c>
      <c r="AA22" s="20">
        <f t="shared" si="9"/>
        <v>0</v>
      </c>
      <c r="AB22" s="20">
        <f t="shared" si="10"/>
        <v>0</v>
      </c>
    </row>
    <row r="23" spans="1:28" x14ac:dyDescent="0.25">
      <c r="A23" s="17">
        <v>10</v>
      </c>
      <c r="B23" s="18" t="s">
        <v>32</v>
      </c>
      <c r="C23" s="19">
        <v>8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6"/>
        <v>8</v>
      </c>
      <c r="T23" s="67"/>
      <c r="U23" s="20">
        <f t="shared" si="7"/>
        <v>0</v>
      </c>
      <c r="V23" s="72"/>
      <c r="W23" s="295">
        <f t="shared" si="2"/>
        <v>0</v>
      </c>
      <c r="X23" s="72"/>
      <c r="Y23" s="72"/>
      <c r="Z23" s="20">
        <f t="shared" si="8"/>
        <v>0</v>
      </c>
      <c r="AA23" s="20">
        <f t="shared" si="9"/>
        <v>0</v>
      </c>
      <c r="AB23" s="20">
        <f t="shared" si="10"/>
        <v>0</v>
      </c>
    </row>
    <row r="24" spans="1:28" x14ac:dyDescent="0.25">
      <c r="A24" s="17">
        <v>11</v>
      </c>
      <c r="B24" s="18" t="s">
        <v>33</v>
      </c>
      <c r="C24" s="19">
        <v>6.4</v>
      </c>
      <c r="D24" s="67">
        <v>5.29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6"/>
        <v>11.690000000000001</v>
      </c>
      <c r="T24" s="67">
        <v>4566.78</v>
      </c>
      <c r="U24" s="20">
        <f t="shared" si="7"/>
        <v>53385.658200000005</v>
      </c>
      <c r="V24" s="72">
        <v>1</v>
      </c>
      <c r="W24" s="295">
        <f t="shared" si="2"/>
        <v>-2842.3</v>
      </c>
      <c r="X24" s="72">
        <v>350</v>
      </c>
      <c r="Y24" s="72"/>
      <c r="Z24" s="20">
        <f t="shared" si="8"/>
        <v>53735.658200000005</v>
      </c>
      <c r="AA24" s="20">
        <f t="shared" si="9"/>
        <v>72601.081597717552</v>
      </c>
      <c r="AB24" s="20">
        <f t="shared" si="10"/>
        <v>83600.145459771767</v>
      </c>
    </row>
    <row r="25" spans="1:28" ht="19.5" x14ac:dyDescent="0.35">
      <c r="A25" s="17"/>
      <c r="B25" s="52" t="s">
        <v>62</v>
      </c>
      <c r="C25" s="62">
        <f>SUM(C26:C42)</f>
        <v>173.24999999999997</v>
      </c>
      <c r="D25" s="62">
        <f>SUM(D26:D42)</f>
        <v>116.22000000000001</v>
      </c>
      <c r="E25" s="60"/>
      <c r="F25" s="58"/>
      <c r="G25" s="60"/>
      <c r="H25" s="58"/>
      <c r="I25" s="60"/>
      <c r="J25" s="58"/>
      <c r="K25" s="60"/>
      <c r="L25" s="58"/>
      <c r="M25" s="60"/>
      <c r="N25" s="58"/>
      <c r="O25" s="60"/>
      <c r="P25" s="58"/>
      <c r="Q25" s="58"/>
      <c r="R25" s="58"/>
      <c r="S25" s="62">
        <f>SUM(S26:S42)</f>
        <v>307.70500000000004</v>
      </c>
      <c r="T25" s="58"/>
      <c r="U25" s="59">
        <f t="shared" si="7"/>
        <v>0</v>
      </c>
      <c r="V25" s="63">
        <f>SUM(V26:V42)</f>
        <v>61</v>
      </c>
      <c r="W25" s="304">
        <f t="shared" ref="W25" si="11">-2500*V25</f>
        <v>-152500</v>
      </c>
      <c r="X25" s="63">
        <f>SUM(X26:X42)</f>
        <v>224162</v>
      </c>
      <c r="Y25" s="63">
        <f>SUM(Y26:Y42)</f>
        <v>0</v>
      </c>
      <c r="Z25" s="63">
        <f>SUM(Z26:Z42)</f>
        <v>4666162.3172599999</v>
      </c>
      <c r="AA25" s="63">
        <f>SUM(AA26:AA42)</f>
        <v>6409104.1615691874</v>
      </c>
      <c r="AB25" s="63">
        <f>SUM(AB26:AB42)</f>
        <v>7380083.4420469189</v>
      </c>
    </row>
    <row r="26" spans="1:28" ht="28.5" customHeight="1" x14ac:dyDescent="0.25">
      <c r="A26" s="17">
        <v>3</v>
      </c>
      <c r="B26" s="18" t="s">
        <v>25</v>
      </c>
      <c r="C26" s="19">
        <v>12.05</v>
      </c>
      <c r="D26" s="67">
        <v>9.9600000000000009</v>
      </c>
      <c r="E26" s="69" t="s">
        <v>41</v>
      </c>
      <c r="F26" s="67"/>
      <c r="G26" s="69" t="s">
        <v>41</v>
      </c>
      <c r="H26" s="67"/>
      <c r="I26" s="69">
        <v>0.1</v>
      </c>
      <c r="J26" s="67">
        <v>2.2000000000000002</v>
      </c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ref="S26:S31" si="12">C26+D26+F26+H26+J26+L26+N26+P26+R26</f>
        <v>24.21</v>
      </c>
      <c r="T26" s="67">
        <v>4151.62</v>
      </c>
      <c r="U26" s="20">
        <f t="shared" si="7"/>
        <v>100510.7202</v>
      </c>
      <c r="V26" s="72">
        <v>5</v>
      </c>
      <c r="W26" s="295">
        <f t="shared" si="2"/>
        <v>-14211.5</v>
      </c>
      <c r="X26" s="72">
        <v>27603</v>
      </c>
      <c r="Y26" s="72"/>
      <c r="Z26" s="20">
        <f t="shared" si="8"/>
        <v>530156.60100000002</v>
      </c>
      <c r="AA26" s="20">
        <f>(Z26+W26)/0.701</f>
        <v>736012.98288159783</v>
      </c>
      <c r="AB26" s="20">
        <f>AA26+(AA26*15.15%)</f>
        <v>847518.94978815992</v>
      </c>
    </row>
    <row r="27" spans="1:28" ht="28.5" customHeight="1" x14ac:dyDescent="0.25">
      <c r="A27" s="17"/>
      <c r="B27" s="18"/>
      <c r="C27" s="19">
        <v>12.05</v>
      </c>
      <c r="D27" s="67">
        <v>9.9600000000000009</v>
      </c>
      <c r="E27" s="69"/>
      <c r="F27" s="67"/>
      <c r="G27" s="69"/>
      <c r="H27" s="67"/>
      <c r="I27" s="69"/>
      <c r="J27" s="67"/>
      <c r="K27" s="69"/>
      <c r="L27" s="67"/>
      <c r="M27" s="69"/>
      <c r="N27" s="67"/>
      <c r="O27" s="69"/>
      <c r="P27" s="67"/>
      <c r="Q27" s="69">
        <v>0.2</v>
      </c>
      <c r="R27" s="67">
        <v>4.4000000000000004</v>
      </c>
      <c r="S27" s="19">
        <f t="shared" si="12"/>
        <v>26.410000000000004</v>
      </c>
      <c r="T27" s="67">
        <v>4151.62</v>
      </c>
      <c r="U27" s="20">
        <f t="shared" si="7"/>
        <v>109644.28420000001</v>
      </c>
      <c r="V27" s="72">
        <v>2</v>
      </c>
      <c r="W27" s="295">
        <f t="shared" si="2"/>
        <v>-5684.6</v>
      </c>
      <c r="X27" s="72">
        <v>14204</v>
      </c>
      <c r="Y27" s="72"/>
      <c r="Z27" s="20">
        <f t="shared" si="8"/>
        <v>233492.56840000002</v>
      </c>
      <c r="AA27" s="20">
        <f>(Z27+W27)/0.701</f>
        <v>324975.70385164057</v>
      </c>
      <c r="AB27" s="20">
        <f>AA27+(AA27*15.15%)</f>
        <v>374209.52298516413</v>
      </c>
    </row>
    <row r="28" spans="1:28" ht="28.5" customHeight="1" x14ac:dyDescent="0.25">
      <c r="A28" s="17"/>
      <c r="B28" s="18"/>
      <c r="C28" s="19">
        <v>12.05</v>
      </c>
      <c r="D28" s="67">
        <v>9.9600000000000009</v>
      </c>
      <c r="E28" s="69"/>
      <c r="F28" s="67"/>
      <c r="G28" s="69"/>
      <c r="H28" s="67"/>
      <c r="I28" s="69"/>
      <c r="J28" s="67"/>
      <c r="K28" s="69"/>
      <c r="L28" s="67"/>
      <c r="M28" s="69"/>
      <c r="N28" s="67"/>
      <c r="O28" s="69"/>
      <c r="P28" s="67"/>
      <c r="Q28" s="69"/>
      <c r="R28" s="67"/>
      <c r="S28" s="19">
        <f t="shared" si="12"/>
        <v>22.01</v>
      </c>
      <c r="T28" s="67">
        <v>4151.62</v>
      </c>
      <c r="U28" s="20">
        <f t="shared" si="7"/>
        <v>91377.156199999998</v>
      </c>
      <c r="V28" s="72">
        <v>2</v>
      </c>
      <c r="W28" s="295">
        <f t="shared" si="2"/>
        <v>-5684.6</v>
      </c>
      <c r="X28" s="72">
        <v>11860</v>
      </c>
      <c r="Y28" s="72"/>
      <c r="Z28" s="20">
        <f t="shared" si="8"/>
        <v>194614.3124</v>
      </c>
      <c r="AA28" s="20">
        <f>(Z28+W28)/0.701</f>
        <v>269514.56833095581</v>
      </c>
      <c r="AB28" s="20">
        <f>AA28+(AA28*15.15%)</f>
        <v>310346.02543309564</v>
      </c>
    </row>
    <row r="29" spans="1:28" ht="28.5" customHeight="1" x14ac:dyDescent="0.25">
      <c r="A29" s="17"/>
      <c r="B29" s="18"/>
      <c r="C29" s="19">
        <v>12.05</v>
      </c>
      <c r="D29" s="67">
        <v>9.9600000000000009</v>
      </c>
      <c r="E29" s="69"/>
      <c r="F29" s="67"/>
      <c r="G29" s="69"/>
      <c r="H29" s="67"/>
      <c r="I29" s="69"/>
      <c r="J29" s="67"/>
      <c r="K29" s="69">
        <v>0.05</v>
      </c>
      <c r="L29" s="67">
        <v>1.1000000000000001</v>
      </c>
      <c r="M29" s="69"/>
      <c r="N29" s="67"/>
      <c r="O29" s="69"/>
      <c r="P29" s="67"/>
      <c r="Q29" s="69"/>
      <c r="R29" s="67"/>
      <c r="S29" s="19">
        <f t="shared" si="12"/>
        <v>23.110000000000003</v>
      </c>
      <c r="T29" s="67">
        <v>4151.62</v>
      </c>
      <c r="U29" s="20">
        <f t="shared" si="7"/>
        <v>95943.938200000004</v>
      </c>
      <c r="V29" s="72">
        <v>1</v>
      </c>
      <c r="W29" s="295">
        <f t="shared" si="2"/>
        <v>-2842.3</v>
      </c>
      <c r="X29" s="72">
        <v>5630</v>
      </c>
      <c r="Y29" s="72"/>
      <c r="Z29" s="20">
        <f t="shared" si="8"/>
        <v>101573.9382</v>
      </c>
      <c r="AA29" s="20">
        <f>(Z29+W29)/0.701</f>
        <v>140843.99172610557</v>
      </c>
      <c r="AB29" s="20">
        <f>AA29+(AA29*15.15%)</f>
        <v>162181.85647261055</v>
      </c>
    </row>
    <row r="30" spans="1:28" x14ac:dyDescent="0.25">
      <c r="A30" s="17">
        <v>4</v>
      </c>
      <c r="B30" s="18" t="s">
        <v>26</v>
      </c>
      <c r="C30" s="19">
        <v>10.77</v>
      </c>
      <c r="D30" s="67">
        <v>9.82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12"/>
        <v>20.59</v>
      </c>
      <c r="T30" s="67">
        <v>4151.62</v>
      </c>
      <c r="U30" s="20">
        <f t="shared" si="7"/>
        <v>85481.85579999999</v>
      </c>
      <c r="V30" s="72">
        <v>11</v>
      </c>
      <c r="W30" s="295">
        <f t="shared" si="2"/>
        <v>-31265.300000000003</v>
      </c>
      <c r="X30" s="72">
        <v>13079</v>
      </c>
      <c r="Y30" s="72"/>
      <c r="Z30" s="20">
        <f t="shared" si="8"/>
        <v>953379.41379999986</v>
      </c>
      <c r="AA30" s="20">
        <f t="shared" ref="AA30:AA42" si="13">(Z30+W30)/0.701</f>
        <v>1315426.6958630525</v>
      </c>
      <c r="AB30" s="20">
        <f t="shared" ref="AB30:AB42" si="14">AA30+(AA30*15.15%)</f>
        <v>1514713.8402863049</v>
      </c>
    </row>
    <row r="31" spans="1:28" x14ac:dyDescent="0.25">
      <c r="A31" s="17"/>
      <c r="B31" s="18"/>
      <c r="C31" s="19">
        <v>10.77</v>
      </c>
      <c r="D31" s="67">
        <v>9.82</v>
      </c>
      <c r="E31" s="69"/>
      <c r="F31" s="67"/>
      <c r="G31" s="69"/>
      <c r="H31" s="67"/>
      <c r="I31" s="69">
        <v>0.1</v>
      </c>
      <c r="J31" s="67">
        <v>2.0590000000000002</v>
      </c>
      <c r="K31" s="69"/>
      <c r="L31" s="67"/>
      <c r="M31" s="69"/>
      <c r="N31" s="67"/>
      <c r="O31" s="69"/>
      <c r="P31" s="67"/>
      <c r="Q31" s="69"/>
      <c r="R31" s="67"/>
      <c r="S31" s="19">
        <f t="shared" si="12"/>
        <v>22.649000000000001</v>
      </c>
      <c r="T31" s="67">
        <v>4151.62</v>
      </c>
      <c r="U31" s="20">
        <f t="shared" si="7"/>
        <v>94030.041379999995</v>
      </c>
      <c r="V31" s="72">
        <v>1</v>
      </c>
      <c r="W31" s="295">
        <f t="shared" si="2"/>
        <v>-2842.3</v>
      </c>
      <c r="X31" s="72">
        <v>975</v>
      </c>
      <c r="Y31" s="72"/>
      <c r="Z31" s="20">
        <f t="shared" si="8"/>
        <v>95005.041379999995</v>
      </c>
      <c r="AA31" s="20">
        <f t="shared" si="13"/>
        <v>131473.2401997147</v>
      </c>
      <c r="AB31" s="20">
        <f t="shared" si="14"/>
        <v>151391.43608997148</v>
      </c>
    </row>
    <row r="32" spans="1:28" x14ac:dyDescent="0.25">
      <c r="A32" s="17"/>
      <c r="B32" s="18"/>
      <c r="C32" s="19">
        <v>10.77</v>
      </c>
      <c r="D32" s="67">
        <v>9.82</v>
      </c>
      <c r="E32" s="69"/>
      <c r="F32" s="67"/>
      <c r="G32" s="69"/>
      <c r="H32" s="67"/>
      <c r="I32" s="69"/>
      <c r="J32" s="67"/>
      <c r="K32" s="69">
        <v>0.06</v>
      </c>
      <c r="L32" s="67">
        <v>2.23</v>
      </c>
      <c r="M32" s="69"/>
      <c r="N32" s="67"/>
      <c r="O32" s="69"/>
      <c r="P32" s="67"/>
      <c r="Q32" s="69"/>
      <c r="R32" s="67"/>
      <c r="S32" s="19">
        <f t="shared" ref="S32" si="15">C32+D32+F32+H32+J32+L32+N32+P32+R32</f>
        <v>22.82</v>
      </c>
      <c r="T32" s="67">
        <v>4151.62</v>
      </c>
      <c r="U32" s="20">
        <f t="shared" si="7"/>
        <v>94739.968399999998</v>
      </c>
      <c r="V32" s="72">
        <v>1</v>
      </c>
      <c r="W32" s="295">
        <f t="shared" si="2"/>
        <v>-2842.3</v>
      </c>
      <c r="X32" s="72">
        <v>9242</v>
      </c>
      <c r="Y32" s="72"/>
      <c r="Z32" s="20">
        <f t="shared" ref="Z32:Z33" si="16">U32*V32+X32+Y32</f>
        <v>103981.9684</v>
      </c>
      <c r="AA32" s="20">
        <f t="shared" ref="AA32:AA33" si="17">(Z32+W32)/0.701</f>
        <v>144279.12753209702</v>
      </c>
      <c r="AB32" s="20">
        <f t="shared" ref="AB32:AB33" si="18">AA32+(AA32*15.15%)</f>
        <v>166137.41535320971</v>
      </c>
    </row>
    <row r="33" spans="1:28" x14ac:dyDescent="0.25">
      <c r="A33" s="17"/>
      <c r="B33" s="18"/>
      <c r="C33" s="19">
        <v>10.77</v>
      </c>
      <c r="D33" s="67">
        <v>9.82</v>
      </c>
      <c r="E33" s="69"/>
      <c r="F33" s="67"/>
      <c r="G33" s="69"/>
      <c r="H33" s="67"/>
      <c r="I33" s="69"/>
      <c r="J33" s="67"/>
      <c r="K33" s="69"/>
      <c r="L33" s="67"/>
      <c r="M33" s="69"/>
      <c r="N33" s="67"/>
      <c r="O33" s="69"/>
      <c r="P33" s="67"/>
      <c r="Q33" s="69">
        <v>0.1</v>
      </c>
      <c r="R33" s="67">
        <v>2.06</v>
      </c>
      <c r="S33" s="19">
        <f t="shared" ref="S33" si="19">C33+D33+F33+H33+J33+L33+N33+P33+R33</f>
        <v>22.65</v>
      </c>
      <c r="T33" s="67">
        <v>4151.62</v>
      </c>
      <c r="U33" s="20">
        <f t="shared" ref="U33" si="20">S33*T33</f>
        <v>94034.192999999985</v>
      </c>
      <c r="V33" s="72">
        <v>2</v>
      </c>
      <c r="W33" s="295">
        <f t="shared" si="2"/>
        <v>-5684.6</v>
      </c>
      <c r="X33" s="72">
        <v>16800</v>
      </c>
      <c r="Y33" s="72"/>
      <c r="Z33" s="20">
        <f t="shared" si="16"/>
        <v>204868.38599999997</v>
      </c>
      <c r="AA33" s="20">
        <f t="shared" si="17"/>
        <v>284142.34807417972</v>
      </c>
      <c r="AB33" s="20">
        <f t="shared" si="18"/>
        <v>327189.91380741796</v>
      </c>
    </row>
    <row r="34" spans="1:28" ht="29.25" x14ac:dyDescent="0.25">
      <c r="A34" s="17">
        <v>5</v>
      </c>
      <c r="B34" s="21" t="s">
        <v>27</v>
      </c>
      <c r="C34" s="19">
        <v>10.45</v>
      </c>
      <c r="D34" s="67">
        <v>7.03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 t="s">
        <v>41</v>
      </c>
      <c r="L34" s="67"/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ref="S34:S42" si="21">C34+D34+F34+H34+J34+L34+N34+P34+R34</f>
        <v>17.48</v>
      </c>
      <c r="T34" s="67">
        <v>4151.62</v>
      </c>
      <c r="U34" s="20">
        <f t="shared" si="7"/>
        <v>72570.317599999995</v>
      </c>
      <c r="V34" s="72">
        <v>1</v>
      </c>
      <c r="W34" s="295">
        <f t="shared" si="2"/>
        <v>-2842.3</v>
      </c>
      <c r="X34" s="72">
        <v>5989</v>
      </c>
      <c r="Y34" s="72"/>
      <c r="Z34" s="20">
        <f t="shared" si="8"/>
        <v>78559.317599999995</v>
      </c>
      <c r="AA34" s="20">
        <f t="shared" si="13"/>
        <v>108012.86390870185</v>
      </c>
      <c r="AB34" s="20">
        <f t="shared" si="14"/>
        <v>124376.81279087019</v>
      </c>
    </row>
    <row r="35" spans="1:28" ht="27" customHeight="1" x14ac:dyDescent="0.25">
      <c r="A35" s="17">
        <v>6</v>
      </c>
      <c r="B35" s="18" t="s">
        <v>28</v>
      </c>
      <c r="C35" s="19">
        <v>9.91</v>
      </c>
      <c r="D35" s="67">
        <v>4.75</v>
      </c>
      <c r="E35" s="69" t="s">
        <v>41</v>
      </c>
      <c r="F35" s="67"/>
      <c r="G35" s="69" t="s">
        <v>41</v>
      </c>
      <c r="H35" s="67"/>
      <c r="I35" s="69" t="s">
        <v>41</v>
      </c>
      <c r="J35" s="67"/>
      <c r="K35" s="69">
        <v>0.1</v>
      </c>
      <c r="L35" s="67">
        <v>1.466</v>
      </c>
      <c r="M35" s="69" t="s">
        <v>41</v>
      </c>
      <c r="N35" s="67"/>
      <c r="O35" s="69" t="s">
        <v>41</v>
      </c>
      <c r="P35" s="67"/>
      <c r="Q35" s="69" t="s">
        <v>41</v>
      </c>
      <c r="R35" s="67"/>
      <c r="S35" s="19">
        <f t="shared" si="21"/>
        <v>16.126000000000001</v>
      </c>
      <c r="T35" s="67">
        <v>4151.62</v>
      </c>
      <c r="U35" s="20">
        <f t="shared" si="7"/>
        <v>66949.024120000002</v>
      </c>
      <c r="V35" s="72">
        <v>4</v>
      </c>
      <c r="W35" s="295">
        <f t="shared" si="2"/>
        <v>-11369.2</v>
      </c>
      <c r="X35" s="72">
        <v>21242</v>
      </c>
      <c r="Y35" s="72"/>
      <c r="Z35" s="20">
        <f t="shared" si="8"/>
        <v>289038.09648000001</v>
      </c>
      <c r="AA35" s="20">
        <f t="shared" si="13"/>
        <v>396103.98927246791</v>
      </c>
      <c r="AB35" s="20">
        <f t="shared" si="14"/>
        <v>456113.7436472468</v>
      </c>
    </row>
    <row r="36" spans="1:28" ht="27" customHeight="1" x14ac:dyDescent="0.25">
      <c r="A36" s="17"/>
      <c r="B36" s="18"/>
      <c r="C36" s="19">
        <v>9.91</v>
      </c>
      <c r="D36" s="67">
        <v>4.75</v>
      </c>
      <c r="E36" s="69"/>
      <c r="F36" s="67"/>
      <c r="G36" s="69"/>
      <c r="H36" s="67"/>
      <c r="I36" s="69"/>
      <c r="J36" s="67"/>
      <c r="K36" s="69"/>
      <c r="L36" s="67"/>
      <c r="M36" s="69"/>
      <c r="N36" s="67"/>
      <c r="O36" s="69"/>
      <c r="P36" s="67"/>
      <c r="Q36" s="69">
        <v>0.1</v>
      </c>
      <c r="R36" s="67">
        <v>1.47</v>
      </c>
      <c r="S36" s="19">
        <f t="shared" ref="S36:S37" si="22">C36+D36+F36+H36+J36+L36+N36+P36+R36</f>
        <v>16.13</v>
      </c>
      <c r="T36" s="67">
        <v>4151.62</v>
      </c>
      <c r="U36" s="20">
        <f t="shared" ref="U36:U37" si="23">S36*T36</f>
        <v>66965.630599999989</v>
      </c>
      <c r="V36" s="72">
        <v>1</v>
      </c>
      <c r="W36" s="295">
        <f t="shared" si="2"/>
        <v>-2842.3</v>
      </c>
      <c r="X36" s="72">
        <v>5541</v>
      </c>
      <c r="Y36" s="72"/>
      <c r="Z36" s="20">
        <f t="shared" si="8"/>
        <v>72506.630599999989</v>
      </c>
      <c r="AA36" s="20">
        <f t="shared" si="13"/>
        <v>99378.502995720381</v>
      </c>
      <c r="AB36" s="20">
        <f t="shared" si="14"/>
        <v>114434.34619957201</v>
      </c>
    </row>
    <row r="37" spans="1:28" ht="27" customHeight="1" x14ac:dyDescent="0.25">
      <c r="A37" s="17"/>
      <c r="B37" s="18"/>
      <c r="C37" s="19">
        <v>9.91</v>
      </c>
      <c r="D37" s="67">
        <v>4.75</v>
      </c>
      <c r="E37" s="69"/>
      <c r="F37" s="67"/>
      <c r="G37" s="69"/>
      <c r="H37" s="67"/>
      <c r="I37" s="69"/>
      <c r="J37" s="67"/>
      <c r="K37" s="69"/>
      <c r="L37" s="67"/>
      <c r="M37" s="69"/>
      <c r="N37" s="67"/>
      <c r="O37" s="69"/>
      <c r="P37" s="67"/>
      <c r="Q37" s="69"/>
      <c r="R37" s="67"/>
      <c r="S37" s="19">
        <f t="shared" si="22"/>
        <v>14.66</v>
      </c>
      <c r="T37" s="67">
        <v>4151.62</v>
      </c>
      <c r="U37" s="20">
        <f t="shared" si="23"/>
        <v>60862.749199999998</v>
      </c>
      <c r="V37" s="72">
        <v>6</v>
      </c>
      <c r="W37" s="295">
        <f t="shared" si="2"/>
        <v>-17053.800000000003</v>
      </c>
      <c r="X37" s="72">
        <v>21139</v>
      </c>
      <c r="Y37" s="72"/>
      <c r="Z37" s="20">
        <f t="shared" si="8"/>
        <v>386315.4952</v>
      </c>
      <c r="AA37" s="20">
        <f t="shared" si="13"/>
        <v>526764.18716119835</v>
      </c>
      <c r="AB37" s="20">
        <f t="shared" si="14"/>
        <v>606568.96151611989</v>
      </c>
    </row>
    <row r="38" spans="1:28" x14ac:dyDescent="0.25">
      <c r="A38" s="17">
        <v>7</v>
      </c>
      <c r="B38" s="18" t="s">
        <v>29</v>
      </c>
      <c r="C38" s="19">
        <v>8.9499999999999993</v>
      </c>
      <c r="D38" s="67"/>
      <c r="E38" s="69" t="s">
        <v>41</v>
      </c>
      <c r="F38" s="67"/>
      <c r="G38" s="69" t="s">
        <v>41</v>
      </c>
      <c r="H38" s="67"/>
      <c r="I38" s="69" t="s">
        <v>41</v>
      </c>
      <c r="J38" s="67"/>
      <c r="K38" s="69" t="s">
        <v>41</v>
      </c>
      <c r="L38" s="67"/>
      <c r="M38" s="69" t="s">
        <v>41</v>
      </c>
      <c r="N38" s="67"/>
      <c r="O38" s="69" t="s">
        <v>41</v>
      </c>
      <c r="P38" s="67"/>
      <c r="Q38" s="69" t="s">
        <v>41</v>
      </c>
      <c r="R38" s="67"/>
      <c r="S38" s="19">
        <f t="shared" si="21"/>
        <v>8.9499999999999993</v>
      </c>
      <c r="T38" s="67"/>
      <c r="U38" s="20">
        <f t="shared" si="7"/>
        <v>0</v>
      </c>
      <c r="V38" s="72">
        <v>0</v>
      </c>
      <c r="W38" s="295">
        <f t="shared" si="2"/>
        <v>0</v>
      </c>
      <c r="X38" s="72"/>
      <c r="Y38" s="72"/>
      <c r="Z38" s="20">
        <f t="shared" si="8"/>
        <v>0</v>
      </c>
      <c r="AA38" s="20">
        <f t="shared" si="13"/>
        <v>0</v>
      </c>
      <c r="AB38" s="20">
        <f t="shared" si="14"/>
        <v>0</v>
      </c>
    </row>
    <row r="39" spans="1:28" ht="29.25" x14ac:dyDescent="0.25">
      <c r="A39" s="17">
        <v>8</v>
      </c>
      <c r="B39" s="21" t="s">
        <v>30</v>
      </c>
      <c r="C39" s="19">
        <v>8.85</v>
      </c>
      <c r="D39" s="67">
        <v>3.69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si="21"/>
        <v>12.54</v>
      </c>
      <c r="T39" s="67">
        <v>4566.78</v>
      </c>
      <c r="U39" s="20">
        <f t="shared" si="7"/>
        <v>57267.42119999999</v>
      </c>
      <c r="V39" s="72">
        <v>15</v>
      </c>
      <c r="W39" s="295">
        <f t="shared" si="2"/>
        <v>-42634.5</v>
      </c>
      <c r="X39" s="72">
        <v>51040</v>
      </c>
      <c r="Y39" s="72"/>
      <c r="Z39" s="20">
        <f t="shared" si="8"/>
        <v>910051.31799999985</v>
      </c>
      <c r="AA39" s="20">
        <f t="shared" si="13"/>
        <v>1237399.1697574891</v>
      </c>
      <c r="AB39" s="20">
        <f t="shared" si="14"/>
        <v>1424865.1439757487</v>
      </c>
    </row>
    <row r="40" spans="1:28" x14ac:dyDescent="0.25">
      <c r="A40" s="17"/>
      <c r="B40" s="21"/>
      <c r="C40" s="19">
        <v>8.85</v>
      </c>
      <c r="D40" s="67">
        <v>3.69</v>
      </c>
      <c r="E40" s="69"/>
      <c r="F40" s="67"/>
      <c r="G40" s="69"/>
      <c r="H40" s="67"/>
      <c r="I40" s="69"/>
      <c r="J40" s="67"/>
      <c r="K40" s="69">
        <v>0.1</v>
      </c>
      <c r="L40" s="67">
        <v>1.25</v>
      </c>
      <c r="M40" s="69"/>
      <c r="N40" s="67"/>
      <c r="O40" s="69"/>
      <c r="P40" s="67"/>
      <c r="Q40" s="69"/>
      <c r="R40" s="67"/>
      <c r="S40" s="19">
        <f t="shared" ref="S40" si="24">C40+D40+F40+H40+J40+L40+N40+P40+R40</f>
        <v>13.79</v>
      </c>
      <c r="T40" s="67">
        <v>4566.78</v>
      </c>
      <c r="U40" s="20">
        <f t="shared" ref="U40" si="25">S40*T40</f>
        <v>62975.896199999996</v>
      </c>
      <c r="V40" s="72">
        <v>1</v>
      </c>
      <c r="W40" s="295">
        <f t="shared" si="2"/>
        <v>-2842.3</v>
      </c>
      <c r="X40" s="72">
        <v>761</v>
      </c>
      <c r="Y40" s="72"/>
      <c r="Z40" s="20">
        <f t="shared" si="8"/>
        <v>63736.896199999996</v>
      </c>
      <c r="AA40" s="20">
        <f t="shared" si="13"/>
        <v>86868.182881597706</v>
      </c>
      <c r="AB40" s="20">
        <f t="shared" si="14"/>
        <v>100028.71258815976</v>
      </c>
    </row>
    <row r="41" spans="1:28" x14ac:dyDescent="0.25">
      <c r="A41" s="17">
        <v>9</v>
      </c>
      <c r="B41" s="18" t="s">
        <v>31</v>
      </c>
      <c r="C41" s="19">
        <v>8.74</v>
      </c>
      <c r="D41" s="67">
        <v>3.15</v>
      </c>
      <c r="E41" s="69" t="s">
        <v>41</v>
      </c>
      <c r="F41" s="67"/>
      <c r="G41" s="69" t="s">
        <v>41</v>
      </c>
      <c r="H41" s="67"/>
      <c r="I41" s="69" t="s">
        <v>41</v>
      </c>
      <c r="J41" s="67"/>
      <c r="K41" s="69" t="s">
        <v>41</v>
      </c>
      <c r="L41" s="67"/>
      <c r="M41" s="69" t="s">
        <v>41</v>
      </c>
      <c r="N41" s="67"/>
      <c r="O41" s="69" t="s">
        <v>41</v>
      </c>
      <c r="P41" s="67"/>
      <c r="Q41" s="69" t="s">
        <v>41</v>
      </c>
      <c r="R41" s="67"/>
      <c r="S41" s="19">
        <f t="shared" si="21"/>
        <v>11.89</v>
      </c>
      <c r="T41" s="67">
        <v>4566.78</v>
      </c>
      <c r="U41" s="20">
        <f t="shared" si="7"/>
        <v>54299.014199999998</v>
      </c>
      <c r="V41" s="72">
        <v>3</v>
      </c>
      <c r="W41" s="295">
        <f t="shared" si="2"/>
        <v>-8526.9000000000015</v>
      </c>
      <c r="X41" s="72">
        <v>2731</v>
      </c>
      <c r="Y41" s="72"/>
      <c r="Z41" s="20">
        <f t="shared" si="8"/>
        <v>165628.04259999999</v>
      </c>
      <c r="AA41" s="20">
        <f t="shared" si="13"/>
        <v>224110.04650499288</v>
      </c>
      <c r="AB41" s="20">
        <f t="shared" si="14"/>
        <v>258062.7185504993</v>
      </c>
    </row>
    <row r="42" spans="1:28" x14ac:dyDescent="0.25">
      <c r="A42" s="17">
        <v>11</v>
      </c>
      <c r="B42" s="18" t="s">
        <v>33</v>
      </c>
      <c r="C42" s="19">
        <v>6.4</v>
      </c>
      <c r="D42" s="67">
        <v>5.29</v>
      </c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21"/>
        <v>11.690000000000001</v>
      </c>
      <c r="T42" s="67">
        <v>4566.78</v>
      </c>
      <c r="U42" s="20">
        <f t="shared" si="7"/>
        <v>53385.658200000005</v>
      </c>
      <c r="V42" s="72">
        <v>5</v>
      </c>
      <c r="W42" s="295">
        <f t="shared" si="2"/>
        <v>-14211.5</v>
      </c>
      <c r="X42" s="72">
        <v>16326</v>
      </c>
      <c r="Y42" s="72"/>
      <c r="Z42" s="20">
        <f t="shared" si="8"/>
        <v>283254.29100000003</v>
      </c>
      <c r="AA42" s="20">
        <f t="shared" si="13"/>
        <v>383798.5606276748</v>
      </c>
      <c r="AB42" s="20">
        <f t="shared" si="14"/>
        <v>441944.04256276751</v>
      </c>
    </row>
    <row r="43" spans="1:28" ht="30.75" customHeight="1" x14ac:dyDescent="0.25">
      <c r="A43" s="22">
        <v>12</v>
      </c>
      <c r="B43" s="23" t="s">
        <v>40</v>
      </c>
      <c r="C43" s="24">
        <f>C10+C25</f>
        <v>325.39</v>
      </c>
      <c r="D43" s="24">
        <f>D10+D25</f>
        <v>125.20000000000002</v>
      </c>
      <c r="E43" s="25"/>
      <c r="F43" s="24">
        <f>SUM(F11:F24)+SUM(F26:F42)</f>
        <v>14</v>
      </c>
      <c r="G43" s="25"/>
      <c r="H43" s="24">
        <f>SUM(H11:H24)+SUM(H26:H42)</f>
        <v>0</v>
      </c>
      <c r="I43" s="25"/>
      <c r="J43" s="24">
        <f>SUM(J11:J24)+SUM(J26:J42)</f>
        <v>4.2590000000000003</v>
      </c>
      <c r="K43" s="25"/>
      <c r="L43" s="24">
        <f>SUM(L11:L24)+SUM(L26:L42)</f>
        <v>6.0460000000000003</v>
      </c>
      <c r="M43" s="25"/>
      <c r="N43" s="24">
        <f>SUM(N11:N24)+SUM(N26:N42)</f>
        <v>0</v>
      </c>
      <c r="O43" s="25"/>
      <c r="P43" s="24">
        <f>SUM(P11:P24)+SUM(P26:P42)</f>
        <v>0</v>
      </c>
      <c r="Q43" s="24"/>
      <c r="R43" s="24">
        <f>SUM(R11:R24) + SUM(R26:R42)</f>
        <v>7.9300000000000006</v>
      </c>
      <c r="S43" s="24">
        <f>S10+S25</f>
        <v>482.82500000000005</v>
      </c>
      <c r="T43" s="26"/>
      <c r="U43" s="26"/>
      <c r="V43" s="27">
        <f>V10+V25</f>
        <v>69</v>
      </c>
      <c r="W43" s="305"/>
      <c r="X43" s="27">
        <f>X10+X25</f>
        <v>241127</v>
      </c>
      <c r="Y43" s="27">
        <f>Y10+Y25</f>
        <v>0</v>
      </c>
      <c r="Z43" s="27">
        <f>Z10+Z25</f>
        <v>5520039.9626599997</v>
      </c>
      <c r="AA43" s="27">
        <f>AA10+AA25</f>
        <v>7594752.1578602009</v>
      </c>
      <c r="AB43" s="27">
        <f>AB10+AB25</f>
        <v>8745357.1097760201</v>
      </c>
    </row>
    <row r="44" spans="1:28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85.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16" t="s">
        <v>20</v>
      </c>
      <c r="U45" s="16" t="s">
        <v>66</v>
      </c>
      <c r="V45" s="404" t="s">
        <v>67</v>
      </c>
      <c r="W45" s="406"/>
      <c r="X45" s="405"/>
      <c r="Y45" s="39" t="s">
        <v>22</v>
      </c>
      <c r="Z45" s="16" t="s">
        <v>3</v>
      </c>
      <c r="AA45" s="66" t="s">
        <v>69</v>
      </c>
      <c r="AB45" s="7"/>
    </row>
    <row r="46" spans="1:28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64">
        <f>X43</f>
        <v>241127</v>
      </c>
      <c r="U46" s="65">
        <f>Y43</f>
        <v>0</v>
      </c>
      <c r="V46" s="407">
        <f>Z43</f>
        <v>5520039.9626599997</v>
      </c>
      <c r="W46" s="408"/>
      <c r="X46" s="409"/>
      <c r="Y46" s="65">
        <f>AA43</f>
        <v>7594752.1578602009</v>
      </c>
      <c r="Z46" s="65">
        <f>V43</f>
        <v>69</v>
      </c>
      <c r="AA46" s="20">
        <f>Y46/Z46</f>
        <v>110068.8718530464</v>
      </c>
      <c r="AB46" s="7"/>
    </row>
    <row r="47" spans="1:28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28"/>
      <c r="U47" s="7"/>
      <c r="V47" s="7"/>
      <c r="W47" s="7"/>
      <c r="X47" s="7"/>
      <c r="Y47" s="7"/>
      <c r="Z47" s="7"/>
      <c r="AA47" s="7"/>
      <c r="AB47" s="7"/>
    </row>
    <row r="48" spans="1:28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29"/>
      <c r="U48" s="7"/>
      <c r="V48" s="7"/>
      <c r="W48" s="7"/>
      <c r="X48" s="7"/>
      <c r="Y48" s="7"/>
      <c r="Z48" s="7"/>
      <c r="AA48" s="7"/>
      <c r="AB48" s="7"/>
    </row>
    <row r="49" spans="19:21" x14ac:dyDescent="0.25">
      <c r="S49" s="7"/>
      <c r="T49" s="29"/>
      <c r="U49" s="7"/>
    </row>
    <row r="50" spans="19:21" x14ac:dyDescent="0.25">
      <c r="S50" s="7"/>
      <c r="T50" s="7"/>
      <c r="U50" s="7"/>
    </row>
    <row r="51" spans="19:21" x14ac:dyDescent="0.25">
      <c r="S51" s="7"/>
      <c r="T51" s="29"/>
      <c r="U51" s="7"/>
    </row>
    <row r="52" spans="19:21" x14ac:dyDescent="0.25">
      <c r="S52" s="7"/>
      <c r="T52" s="29"/>
      <c r="U52" s="7"/>
    </row>
    <row r="53" spans="19:21" x14ac:dyDescent="0.25">
      <c r="S53" s="7"/>
      <c r="T53" s="29"/>
      <c r="U53" s="7"/>
    </row>
    <row r="54" spans="19:21" x14ac:dyDescent="0.25">
      <c r="S54" s="7"/>
      <c r="T54" s="7"/>
      <c r="U54" s="7"/>
    </row>
    <row r="55" spans="19:21" x14ac:dyDescent="0.25">
      <c r="S55" s="7"/>
      <c r="T55" s="29"/>
      <c r="U55" s="7"/>
    </row>
    <row r="56" spans="19:21" x14ac:dyDescent="0.25">
      <c r="S56" s="7"/>
      <c r="T56" s="29"/>
      <c r="U56" s="7"/>
    </row>
    <row r="57" spans="19:21" x14ac:dyDescent="0.25">
      <c r="S57" s="7"/>
      <c r="T57" s="29"/>
      <c r="U57" s="7"/>
    </row>
    <row r="58" spans="19:21" x14ac:dyDescent="0.25">
      <c r="S58" s="7"/>
      <c r="T58" s="7"/>
      <c r="U58" s="7"/>
    </row>
    <row r="59" spans="19:21" x14ac:dyDescent="0.25">
      <c r="S59" s="7"/>
      <c r="T59" s="30"/>
      <c r="U59" s="7"/>
    </row>
  </sheetData>
  <sheetProtection formatColumns="0" formatRows="0" insertRows="0"/>
  <mergeCells count="27">
    <mergeCell ref="Y7:Y9"/>
    <mergeCell ref="V45:X45"/>
    <mergeCell ref="V46:X46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25" right="0.25" top="0" bottom="0" header="0.31496062992126" footer="0.31496062992126"/>
  <pageSetup paperSize="9" scale="47" orientation="landscape" r:id="rId1"/>
  <rowBreaks count="1" manualBreakCount="1">
    <brk id="47" max="29" man="1"/>
  </rowBreaks>
  <colBreaks count="1" manualBreakCount="1">
    <brk id="28" max="47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view="pageBreakPreview" topLeftCell="A19" zoomScale="85" zoomScaleNormal="100" zoomScaleSheetLayoutView="85" workbookViewId="0">
      <selection activeCell="A25" sqref="A25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32" t="s">
        <v>73</v>
      </c>
      <c r="B2" s="332"/>
      <c r="C2" s="242" t="str">
        <f>+'Т1 - број запослених'!C2:L2</f>
        <v>ОПШТИНА КУЧЕВО</v>
      </c>
      <c r="D2" s="219"/>
      <c r="E2" s="219"/>
      <c r="F2" s="217"/>
      <c r="G2" s="210"/>
      <c r="H2" s="7"/>
    </row>
    <row r="3" spans="1:12" ht="15.75" x14ac:dyDescent="0.25">
      <c r="I3" s="98"/>
    </row>
    <row r="4" spans="1:12" ht="15.75" x14ac:dyDescent="0.2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 x14ac:dyDescent="0.3">
      <c r="B6" s="225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 x14ac:dyDescent="0.25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 x14ac:dyDescent="0.25">
      <c r="A9" s="96">
        <v>1</v>
      </c>
      <c r="B9" s="33" t="s">
        <v>98</v>
      </c>
      <c r="C9" s="228">
        <v>150000</v>
      </c>
      <c r="D9" s="228">
        <v>4858000</v>
      </c>
      <c r="E9" s="228">
        <v>1540000</v>
      </c>
      <c r="F9" s="228">
        <v>6989000</v>
      </c>
      <c r="G9" s="228">
        <v>320000</v>
      </c>
      <c r="H9" s="228">
        <v>708000</v>
      </c>
      <c r="I9" s="228">
        <v>1500000</v>
      </c>
      <c r="J9" s="228">
        <v>1546859.52</v>
      </c>
    </row>
    <row r="10" spans="1:12" x14ac:dyDescent="0.25">
      <c r="A10" s="96">
        <v>2</v>
      </c>
      <c r="B10" s="33" t="s">
        <v>8</v>
      </c>
      <c r="C10" s="228"/>
      <c r="D10" s="228">
        <v>1365000</v>
      </c>
      <c r="E10" s="228">
        <v>510000</v>
      </c>
      <c r="F10" s="228">
        <v>515000</v>
      </c>
      <c r="G10" s="228"/>
      <c r="H10" s="228">
        <v>1147000</v>
      </c>
      <c r="I10" s="228">
        <v>811000</v>
      </c>
      <c r="J10" s="228">
        <v>1285000</v>
      </c>
    </row>
    <row r="11" spans="1:12" ht="57.75" x14ac:dyDescent="0.25">
      <c r="A11" s="336">
        <v>3</v>
      </c>
      <c r="B11" s="8" t="s">
        <v>58</v>
      </c>
      <c r="C11" s="218">
        <f t="shared" ref="C11:J11" si="0">SUM(C12:C16)</f>
        <v>0</v>
      </c>
      <c r="D11" s="218">
        <f t="shared" si="0"/>
        <v>501000</v>
      </c>
      <c r="E11" s="218">
        <f t="shared" si="0"/>
        <v>275000</v>
      </c>
      <c r="F11" s="218">
        <f t="shared" si="0"/>
        <v>187000</v>
      </c>
      <c r="G11" s="218">
        <f t="shared" si="0"/>
        <v>0</v>
      </c>
      <c r="H11" s="218">
        <f t="shared" si="0"/>
        <v>286000</v>
      </c>
      <c r="I11" s="218">
        <f t="shared" si="0"/>
        <v>300000</v>
      </c>
      <c r="J11" s="218">
        <f t="shared" si="0"/>
        <v>0</v>
      </c>
    </row>
    <row r="12" spans="1:12" x14ac:dyDescent="0.25">
      <c r="A12" s="336"/>
      <c r="B12" s="76" t="s">
        <v>142</v>
      </c>
      <c r="C12" s="228"/>
      <c r="D12" s="228">
        <v>501000</v>
      </c>
      <c r="E12" s="228">
        <v>275000</v>
      </c>
      <c r="F12" s="228">
        <v>187000</v>
      </c>
      <c r="G12" s="228"/>
      <c r="H12" s="228">
        <v>286000</v>
      </c>
      <c r="I12" s="228">
        <v>300000</v>
      </c>
      <c r="J12" s="228"/>
    </row>
    <row r="13" spans="1:12" x14ac:dyDescent="0.25">
      <c r="A13" s="336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 x14ac:dyDescent="0.25">
      <c r="A14" s="336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 x14ac:dyDescent="0.25">
      <c r="A15" s="336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 x14ac:dyDescent="0.25">
      <c r="A16" s="336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 x14ac:dyDescent="0.2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 x14ac:dyDescent="0.25">
      <c r="A18" s="97">
        <v>5</v>
      </c>
      <c r="B18" s="38" t="s">
        <v>1</v>
      </c>
      <c r="C18" s="228"/>
      <c r="D18" s="228">
        <v>336000</v>
      </c>
      <c r="E18" s="228"/>
      <c r="F18" s="228">
        <v>12000</v>
      </c>
      <c r="G18" s="228"/>
      <c r="H18" s="228">
        <v>302000</v>
      </c>
      <c r="I18" s="228"/>
      <c r="J18" s="228"/>
    </row>
    <row r="19" spans="1:11" x14ac:dyDescent="0.25">
      <c r="A19" s="96">
        <v>6</v>
      </c>
      <c r="B19" s="38" t="s">
        <v>11</v>
      </c>
      <c r="C19" s="228">
        <v>18000</v>
      </c>
      <c r="D19" s="228">
        <v>2008000</v>
      </c>
      <c r="E19" s="228">
        <v>1408000</v>
      </c>
      <c r="F19" s="228">
        <v>790000</v>
      </c>
      <c r="G19" s="228">
        <v>50000</v>
      </c>
      <c r="H19" s="228">
        <v>1000000</v>
      </c>
      <c r="I19" s="228">
        <v>1400000</v>
      </c>
      <c r="J19" s="228">
        <v>1400000</v>
      </c>
    </row>
    <row r="20" spans="1:11" ht="29.25" x14ac:dyDescent="0.25">
      <c r="A20" s="336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 x14ac:dyDescent="0.25">
      <c r="A21" s="336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 x14ac:dyDescent="0.25">
      <c r="A22" s="336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 x14ac:dyDescent="0.25">
      <c r="A23" s="336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 x14ac:dyDescent="0.25">
      <c r="A24" s="336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 x14ac:dyDescent="0.25">
      <c r="A25" s="39">
        <v>8</v>
      </c>
      <c r="B25" s="48" t="s">
        <v>38</v>
      </c>
      <c r="C25" s="230">
        <f t="shared" ref="C25:J25" si="2">C9+C10+C11+C17+C18+C19+C20</f>
        <v>168000</v>
      </c>
      <c r="D25" s="230">
        <f t="shared" si="2"/>
        <v>9068000</v>
      </c>
      <c r="E25" s="230">
        <f t="shared" si="2"/>
        <v>3733000</v>
      </c>
      <c r="F25" s="230">
        <f t="shared" si="2"/>
        <v>8493000</v>
      </c>
      <c r="G25" s="230">
        <f t="shared" si="2"/>
        <v>370000</v>
      </c>
      <c r="H25" s="230">
        <f t="shared" si="2"/>
        <v>3443000</v>
      </c>
      <c r="I25" s="230">
        <f t="shared" si="2"/>
        <v>4011000</v>
      </c>
      <c r="J25" s="230">
        <f t="shared" si="2"/>
        <v>4231859.5199999996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505" right="0.70866141732283505" top="0.24803149599999999" bottom="0.25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'Т4 - 416'!Print_Area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pc</cp:lastModifiedBy>
  <cp:lastPrinted>2025-06-27T09:23:35Z</cp:lastPrinted>
  <dcterms:created xsi:type="dcterms:W3CDTF">2015-10-27T15:40:46Z</dcterms:created>
  <dcterms:modified xsi:type="dcterms:W3CDTF">2025-07-08T10:15:41Z</dcterms:modified>
</cp:coreProperties>
</file>